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ations\Rapport général\RG2023\AP\AP_1\graph\"/>
    </mc:Choice>
  </mc:AlternateContent>
  <bookViews>
    <workbookView xWindow="1680" yWindow="1800" windowWidth="25440" windowHeight="11580"/>
  </bookViews>
  <sheets>
    <sheet name="DATA  (2022)" sheetId="10" r:id="rId1"/>
    <sheet name="DATA  (2021)" sheetId="8" r:id="rId2"/>
    <sheet name="DATA  (2020)" sheetId="9" r:id="rId3"/>
    <sheet name="DATA  (2019)" sheetId="7" r:id="rId4"/>
    <sheet name="DATA  (2018)" sheetId="4" r:id="rId5"/>
    <sheet name="DATA  (2017)" sheetId="5" r:id="rId6"/>
  </sheets>
  <definedNames>
    <definedName name="_xlnm.Print_Area" localSheetId="5">'DATA  (2017)'!$H$7:$N$19</definedName>
    <definedName name="_xlnm.Print_Area" localSheetId="4">'DATA  (2018)'!$H$7:$N$19</definedName>
    <definedName name="_xlnm.Print_Area" localSheetId="3">'DATA  (2019)'!$H$7:$N$19</definedName>
    <definedName name="_xlnm.Print_Area" localSheetId="2">'DATA  (2020)'!$H$7:$N$19</definedName>
    <definedName name="_xlnm.Print_Area" localSheetId="1">'DATA  (2021)'!$H$7:$N$19</definedName>
    <definedName name="_xlnm.Print_Area" localSheetId="0">'DATA  (2022)'!$H$7:$N$19</definedName>
  </definedNames>
  <calcPr calcId="162913"/>
</workbook>
</file>

<file path=xl/calcChain.xml><?xml version="1.0" encoding="utf-8"?>
<calcChain xmlns="http://schemas.openxmlformats.org/spreadsheetml/2006/main">
  <c r="I1" i="10" l="1"/>
  <c r="B18" i="10" l="1"/>
  <c r="B12" i="10" s="1"/>
  <c r="F12" i="10" s="1"/>
  <c r="B19" i="10"/>
  <c r="B13" i="10" s="1"/>
  <c r="B17" i="10"/>
  <c r="E16" i="10"/>
  <c r="F16" i="10"/>
  <c r="G16" i="10"/>
  <c r="D16" i="10"/>
  <c r="B16" i="10" l="1"/>
  <c r="B10" i="10" s="1"/>
  <c r="F10" i="10" s="1"/>
  <c r="G12" i="10"/>
  <c r="B11" i="10"/>
  <c r="E12" i="10"/>
  <c r="G11" i="10"/>
  <c r="C16" i="10"/>
  <c r="C11" i="10"/>
  <c r="D13" i="10"/>
  <c r="C13" i="10"/>
  <c r="E13" i="10"/>
  <c r="F13" i="10"/>
  <c r="G13" i="10"/>
  <c r="F11" i="10"/>
  <c r="C12" i="10"/>
  <c r="D12" i="10"/>
  <c r="C19" i="9"/>
  <c r="C16" i="9" s="1"/>
  <c r="C10" i="9" s="1"/>
  <c r="B19" i="9"/>
  <c r="B16" i="9"/>
  <c r="G13" i="9"/>
  <c r="F13" i="9"/>
  <c r="E13" i="9"/>
  <c r="D13" i="9"/>
  <c r="B13" i="9"/>
  <c r="B12" i="9"/>
  <c r="F12" i="9" s="1"/>
  <c r="G11" i="9"/>
  <c r="B11" i="9"/>
  <c r="F11" i="9" s="1"/>
  <c r="G10" i="9"/>
  <c r="F10" i="9"/>
  <c r="E10" i="9"/>
  <c r="B10" i="9"/>
  <c r="D10" i="9" s="1"/>
  <c r="C10" i="10" l="1"/>
  <c r="D10" i="10"/>
  <c r="E10" i="10"/>
  <c r="E11" i="10"/>
  <c r="D11" i="10"/>
  <c r="G10" i="10"/>
  <c r="C13" i="9"/>
  <c r="C12" i="9"/>
  <c r="C11" i="9"/>
  <c r="E11" i="9"/>
  <c r="G12" i="9"/>
  <c r="D12" i="9"/>
  <c r="E12" i="9"/>
  <c r="D11" i="9"/>
  <c r="G17" i="8"/>
  <c r="G18" i="8"/>
  <c r="G19" i="8"/>
  <c r="G16" i="8"/>
  <c r="E19" i="8"/>
  <c r="F19" i="8"/>
  <c r="D19" i="8"/>
  <c r="B19" i="8"/>
  <c r="C16" i="8" l="1"/>
  <c r="B16" i="8"/>
  <c r="B10" i="8" s="1"/>
  <c r="G10" i="8" s="1"/>
  <c r="F12" i="8"/>
  <c r="B12" i="8"/>
  <c r="G12" i="8" s="1"/>
  <c r="E11" i="8"/>
  <c r="B11" i="8"/>
  <c r="G11" i="8" s="1"/>
  <c r="D12" i="8" l="1"/>
  <c r="E12" i="8"/>
  <c r="F11" i="8"/>
  <c r="C11" i="8"/>
  <c r="D11" i="8"/>
  <c r="C12" i="8"/>
  <c r="F10" i="8"/>
  <c r="E10" i="8"/>
  <c r="D10" i="8"/>
  <c r="C10" i="8"/>
  <c r="B13" i="8"/>
  <c r="G13" i="8" s="1"/>
  <c r="G19" i="7"/>
  <c r="F19" i="7"/>
  <c r="E19" i="7"/>
  <c r="E16" i="7" s="1"/>
  <c r="E10" i="7" s="1"/>
  <c r="D19" i="7"/>
  <c r="D16" i="7" s="1"/>
  <c r="D10" i="7" s="1"/>
  <c r="C19" i="7"/>
  <c r="B19" i="7"/>
  <c r="G18" i="7"/>
  <c r="G16" i="7" s="1"/>
  <c r="G10" i="7" s="1"/>
  <c r="G17" i="7"/>
  <c r="F16" i="7"/>
  <c r="F10" i="7" s="1"/>
  <c r="G13" i="7"/>
  <c r="D13" i="7"/>
  <c r="B13" i="7"/>
  <c r="F13" i="7" s="1"/>
  <c r="G12" i="7"/>
  <c r="D12" i="7"/>
  <c r="B12" i="7"/>
  <c r="F12" i="7" s="1"/>
  <c r="G11" i="7"/>
  <c r="D11" i="7"/>
  <c r="B11" i="7"/>
  <c r="F11" i="7" s="1"/>
  <c r="B10" i="7"/>
  <c r="C10" i="7" s="1"/>
  <c r="F13" i="8" l="1"/>
  <c r="E13" i="8"/>
  <c r="D13" i="8"/>
  <c r="C13" i="8"/>
  <c r="C11" i="7"/>
  <c r="C12" i="7"/>
  <c r="C13" i="7"/>
  <c r="E11" i="7"/>
  <c r="E12" i="7"/>
  <c r="E13" i="7"/>
  <c r="G17" i="4" l="1"/>
  <c r="G18" i="4"/>
  <c r="B11" i="4"/>
  <c r="B12" i="4"/>
  <c r="B13" i="4"/>
  <c r="B10" i="4"/>
  <c r="B19" i="4"/>
  <c r="F19" i="4"/>
  <c r="F17" i="4"/>
  <c r="F16" i="4" s="1"/>
  <c r="E19" i="4"/>
  <c r="E16" i="4" s="1"/>
  <c r="D16" i="4"/>
  <c r="D19" i="4"/>
  <c r="C12" i="4"/>
  <c r="C19" i="4"/>
  <c r="F19" i="5"/>
  <c r="E19" i="5"/>
  <c r="D19" i="5"/>
  <c r="C19" i="5"/>
  <c r="G19" i="5" s="1"/>
  <c r="G13" i="5" s="1"/>
  <c r="B19" i="5"/>
  <c r="G18" i="5"/>
  <c r="G17" i="5"/>
  <c r="G16" i="5"/>
  <c r="G10" i="5" s="1"/>
  <c r="E13" i="5"/>
  <c r="D13" i="5"/>
  <c r="B13" i="5"/>
  <c r="F13" i="5" s="1"/>
  <c r="G12" i="5"/>
  <c r="F12" i="5"/>
  <c r="E12" i="5"/>
  <c r="D12" i="5"/>
  <c r="C12" i="5"/>
  <c r="G11" i="5"/>
  <c r="F11" i="5"/>
  <c r="E11" i="5"/>
  <c r="D11" i="5"/>
  <c r="C11" i="5"/>
  <c r="F10" i="5"/>
  <c r="E10" i="5"/>
  <c r="D10" i="5"/>
  <c r="C10" i="5"/>
  <c r="G16" i="4" l="1"/>
  <c r="C13" i="5"/>
  <c r="G12" i="4"/>
  <c r="G19" i="4"/>
  <c r="G13" i="4" s="1"/>
  <c r="D10" i="4"/>
  <c r="E10" i="4"/>
  <c r="F10" i="4"/>
  <c r="D11" i="4"/>
  <c r="E11" i="4"/>
  <c r="F11" i="4"/>
  <c r="D12" i="4"/>
  <c r="E12" i="4"/>
  <c r="F12" i="4"/>
  <c r="D13" i="4"/>
  <c r="E13" i="4"/>
  <c r="F13" i="4"/>
  <c r="C11" i="4"/>
  <c r="C13" i="4"/>
  <c r="C10" i="4"/>
  <c r="G11" i="4" l="1"/>
  <c r="G10" i="4"/>
</calcChain>
</file>

<file path=xl/sharedStrings.xml><?xml version="1.0" encoding="utf-8"?>
<sst xmlns="http://schemas.openxmlformats.org/spreadsheetml/2006/main" count="185" uniqueCount="29">
  <si>
    <t>Domaine: assurance pension (AP)</t>
  </si>
  <si>
    <t>Source(s): CNAP / IGSS</t>
  </si>
  <si>
    <t>Allemagne</t>
  </si>
  <si>
    <t>Belgique</t>
  </si>
  <si>
    <t>France</t>
  </si>
  <si>
    <t>Autres pays</t>
  </si>
  <si>
    <t>Luxembourg</t>
  </si>
  <si>
    <t>Information(s) supplémentaire(s): mois de décembre / avances comprises</t>
  </si>
  <si>
    <t>Catégorie</t>
  </si>
  <si>
    <t>Nombre</t>
  </si>
  <si>
    <t>en %</t>
  </si>
  <si>
    <t xml:space="preserve">Pensions d'invalidité </t>
  </si>
  <si>
    <t xml:space="preserve">Pensions de survie </t>
  </si>
  <si>
    <t>en%</t>
  </si>
  <si>
    <t>Pensions de vieillesse</t>
  </si>
  <si>
    <t>TOTAL</t>
  </si>
  <si>
    <t>Répartition des pensions 2017par pays de destination</t>
  </si>
  <si>
    <t>Année(s) de référence: 2017</t>
  </si>
  <si>
    <t>Répartition des pensions 2017 par pays de destination</t>
  </si>
  <si>
    <t>Répartition des pensions 2018 par pays de destination</t>
  </si>
  <si>
    <t>Année(s) de référence: 2018</t>
  </si>
  <si>
    <t>Année(s) de référence: 2019</t>
  </si>
  <si>
    <t>Répartition des pensions 2019 par pays de destination</t>
  </si>
  <si>
    <t>Répartition des pensions 2021 par pays de destination</t>
  </si>
  <si>
    <t>Année(s) de référence: 2021</t>
  </si>
  <si>
    <t>Répartition des pensions 2020 par pays de destination</t>
  </si>
  <si>
    <t>Année(s) de référence: 2020</t>
  </si>
  <si>
    <t>Année(s) de référence: 2022</t>
  </si>
  <si>
    <t>Répartition des pensions 2022 par pays de destination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</si>
</sst>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0.0%"/>
  </numFmts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top"/>
    </xf>
    <xf numFmtId="0" fontId="0" fillId="0" borderId="0" xfId="0" applyFill="1"/>
    <xf numFmtId="0" fontId="4" fillId="0" borderId="0" xfId="0" applyFont="1" applyFill="1" applyAlignment="1"/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3" fontId="5" fillId="0" borderId="1" xfId="0" applyNumberFormat="1" applyFont="1" applyFill="1" applyBorder="1" applyAlignment="1">
      <alignment horizontal="right" vertical="center" wrapText="1"/>
    </xf>
    <xf numFmtId="165" fontId="5" fillId="0" borderId="1" xfId="1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wrapText="1"/>
    </xf>
    <xf numFmtId="165" fontId="5" fillId="0" borderId="0" xfId="1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vertical="center" wrapText="1"/>
    </xf>
    <xf numFmtId="3" fontId="0" fillId="0" borderId="0" xfId="0" applyNumberFormat="1"/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</cellXfs>
  <cellStyles count="8">
    <cellStyle name="Milliers 2" xfId="2"/>
    <cellStyle name="Normal" xfId="0" builtinId="0"/>
    <cellStyle name="Normal 2" xfId="3"/>
    <cellStyle name="Normal 2 2" xfId="4"/>
    <cellStyle name="Normal 3" xfId="5"/>
    <cellStyle name="Normal 4" xfId="6"/>
    <cellStyle name="Pourcentage" xfId="1" builtinId="5"/>
    <cellStyle name="Pourcentage 2" xfId="7"/>
  </cellStyles>
  <dxfs count="0"/>
  <tableStyles count="0" defaultTableStyle="TableStyleMedium2" defaultPivotStyle="PivotStyleLight16"/>
  <colors>
    <mruColors>
      <color rgb="FF777777"/>
      <color rgb="FFB2B2B2"/>
      <color rgb="FFDDDDDD"/>
      <color rgb="FF000099"/>
      <color rgb="FF66CCFF"/>
      <color rgb="FF00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'DATA  (2022)'!$C$8</c:f>
              <c:strCache>
                <c:ptCount val="1"/>
                <c:pt idx="0">
                  <c:v>Luxembourg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'DATA  (2022)'!$A$10:$A$13</c:f>
              <c:strCache>
                <c:ptCount val="4"/>
                <c:pt idx="0">
                  <c:v>TOTAL</c:v>
                </c:pt>
                <c:pt idx="1">
                  <c:v>Pensions de vieillesse</c:v>
                </c:pt>
                <c:pt idx="2">
                  <c:v>Pensions d'invalidité </c:v>
                </c:pt>
                <c:pt idx="3">
                  <c:v>Pensions de survie </c:v>
                </c:pt>
              </c:strCache>
            </c:strRef>
          </c:cat>
          <c:val>
            <c:numRef>
              <c:f>'DATA  (2022)'!$C$10:$C$13</c:f>
              <c:numCache>
                <c:formatCode>0.0%</c:formatCode>
                <c:ptCount val="4"/>
                <c:pt idx="0">
                  <c:v>0.49837956838882802</c:v>
                </c:pt>
                <c:pt idx="1">
                  <c:v>0.49946167097329885</c:v>
                </c:pt>
                <c:pt idx="2">
                  <c:v>0.53636572215211653</c:v>
                </c:pt>
                <c:pt idx="3">
                  <c:v>0.48034188034188036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8C-46F4-8DBF-7648633BE8F0}"/>
            </c:ext>
          </c:extLst>
        </c:ser>
        <c:ser>
          <c:idx val="1"/>
          <c:order val="1"/>
          <c:tx>
            <c:strRef>
              <c:f>'DATA  (2022)'!$D$8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numFmt formatCode="#,##0.0%;#,##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'DATA  (2022)'!$A$10:$A$13</c:f>
              <c:strCache>
                <c:ptCount val="4"/>
                <c:pt idx="0">
                  <c:v>TOTAL</c:v>
                </c:pt>
                <c:pt idx="1">
                  <c:v>Pensions de vieillesse</c:v>
                </c:pt>
                <c:pt idx="2">
                  <c:v>Pensions d'invalidité </c:v>
                </c:pt>
                <c:pt idx="3">
                  <c:v>Pensions de survie </c:v>
                </c:pt>
              </c:strCache>
            </c:strRef>
          </c:cat>
          <c:val>
            <c:numRef>
              <c:f>'DATA  (2022)'!$D$10:$D$13</c:f>
              <c:numCache>
                <c:formatCode>0.0%</c:formatCode>
                <c:ptCount val="4"/>
                <c:pt idx="0">
                  <c:v>0.17385388714615066</c:v>
                </c:pt>
                <c:pt idx="1">
                  <c:v>0.18560239018087854</c:v>
                </c:pt>
                <c:pt idx="2">
                  <c:v>0.17827234140185844</c:v>
                </c:pt>
                <c:pt idx="3">
                  <c:v>0.13390313390313391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8C-46F4-8DBF-7648633BE8F0}"/>
            </c:ext>
          </c:extLst>
        </c:ser>
        <c:ser>
          <c:idx val="2"/>
          <c:order val="2"/>
          <c:tx>
            <c:strRef>
              <c:f>'DATA  (2022)'!$F$8</c:f>
              <c:strCache>
                <c:ptCount val="1"/>
                <c:pt idx="0">
                  <c:v>Allemagne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numFmt formatCode="#,##0.0%;#,##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'DATA  (2022)'!$F$10:$F$13</c:f>
              <c:numCache>
                <c:formatCode>0.0%</c:formatCode>
                <c:ptCount val="4"/>
                <c:pt idx="0">
                  <c:v>0.11155939377905438</c:v>
                </c:pt>
                <c:pt idx="1">
                  <c:v>0.10852040267011197</c:v>
                </c:pt>
                <c:pt idx="2">
                  <c:v>0.13737524377652863</c:v>
                </c:pt>
                <c:pt idx="3">
                  <c:v>0.11159325005478851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8C-46F4-8DBF-7648633BE8F0}"/>
            </c:ext>
          </c:extLst>
        </c:ser>
        <c:ser>
          <c:idx val="4"/>
          <c:order val="3"/>
          <c:tx>
            <c:strRef>
              <c:f>'DATA  (2022)'!$E$8</c:f>
              <c:strCache>
                <c:ptCount val="1"/>
                <c:pt idx="0">
                  <c:v>Belgique</c:v>
                </c:pt>
              </c:strCache>
            </c:strRef>
          </c:tx>
          <c:spPr>
            <a:solidFill>
              <a:srgbClr val="DDDDDD"/>
            </a:solidFill>
            <a:ln>
              <a:solidFill>
                <a:schemeClr val="tx1"/>
              </a:solidFill>
            </a:ln>
          </c:spPr>
          <c:invertIfNegative val="0"/>
          <c:dLbls>
            <c:numFmt formatCode="#,##0.0%;#,##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'DATA  (2022)'!$E$10:$E$13</c:f>
              <c:numCache>
                <c:formatCode>0.0%</c:formatCode>
                <c:ptCount val="4"/>
                <c:pt idx="0">
                  <c:v>9.3087418269775873E-2</c:v>
                </c:pt>
                <c:pt idx="1">
                  <c:v>9.0284506890611543E-2</c:v>
                </c:pt>
                <c:pt idx="2">
                  <c:v>0.10100952162441207</c:v>
                </c:pt>
                <c:pt idx="3">
                  <c:v>9.9189129958360725E-2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8C-46F4-8DBF-7648633BE8F0}"/>
            </c:ext>
          </c:extLst>
        </c:ser>
        <c:ser>
          <c:idx val="3"/>
          <c:order val="4"/>
          <c:tx>
            <c:strRef>
              <c:f>'DATA  (2022)'!$G$8</c:f>
              <c:strCache>
                <c:ptCount val="1"/>
                <c:pt idx="0">
                  <c:v>Autres pays</c:v>
                </c:pt>
              </c:strCache>
            </c:strRef>
          </c:tx>
          <c:spPr>
            <a:solidFill>
              <a:srgbClr val="777777"/>
            </a:solidFill>
            <a:ln>
              <a:solidFill>
                <a:schemeClr val="tx1"/>
              </a:solidFill>
            </a:ln>
          </c:spPr>
          <c:invertIfNegative val="0"/>
          <c:dLbls>
            <c:numFmt formatCode="#,##0.0%;#,##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'DATA  (2022)'!$G$10:$G$13</c:f>
              <c:numCache>
                <c:formatCode>0.0%</c:formatCode>
                <c:ptCount val="4"/>
                <c:pt idx="0">
                  <c:v>0.12311973241619109</c:v>
                </c:pt>
                <c:pt idx="1">
                  <c:v>0.11613102928509905</c:v>
                </c:pt>
                <c:pt idx="2">
                  <c:v>4.6977171045084316E-2</c:v>
                </c:pt>
                <c:pt idx="3">
                  <c:v>0.17497260574183651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8C-46F4-8DBF-7648633BE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7"/>
        <c:overlap val="100"/>
        <c:axId val="43399808"/>
        <c:axId val="43405696"/>
      </c:barChart>
      <c:catAx>
        <c:axId val="4339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43405696"/>
        <c:crosses val="autoZero"/>
        <c:auto val="1"/>
        <c:lblAlgn val="ctr"/>
        <c:lblOffset val="100"/>
        <c:noMultiLvlLbl val="0"/>
      </c:catAx>
      <c:valAx>
        <c:axId val="434056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#,##0%;#,##0%" sourceLinked="0"/>
        <c:majorTickMark val="out"/>
        <c:minorTickMark val="none"/>
        <c:tickLblPos val="nextTo"/>
        <c:spPr>
          <a:ln>
            <a:noFill/>
          </a:ln>
        </c:spPr>
        <c:crossAx val="43399808"/>
        <c:crosses val="autoZero"/>
        <c:crossBetween val="between"/>
        <c:majorUnit val="0.25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ea typeface="Open Sans" panose="020B0606030504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'DATA  (2021)'!$C$8</c:f>
              <c:strCache>
                <c:ptCount val="1"/>
                <c:pt idx="0">
                  <c:v>Luxembourg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'DATA  (2021)'!$A$10:$A$13</c:f>
              <c:strCache>
                <c:ptCount val="4"/>
                <c:pt idx="0">
                  <c:v>TOTAL</c:v>
                </c:pt>
                <c:pt idx="1">
                  <c:v>Pensions de vieillesse</c:v>
                </c:pt>
                <c:pt idx="2">
                  <c:v>Pensions d'invalidité </c:v>
                </c:pt>
                <c:pt idx="3">
                  <c:v>Pensions de survie </c:v>
                </c:pt>
              </c:strCache>
            </c:strRef>
          </c:cat>
          <c:val>
            <c:numRef>
              <c:f>'DATA  (2021)'!$C$10:$C$13</c:f>
              <c:numCache>
                <c:formatCode>0.0%</c:formatCode>
                <c:ptCount val="4"/>
                <c:pt idx="0">
                  <c:v>0.50382280959373471</c:v>
                </c:pt>
                <c:pt idx="1">
                  <c:v>0.50513515038654699</c:v>
                </c:pt>
                <c:pt idx="2">
                  <c:v>0.54189718764407557</c:v>
                </c:pt>
                <c:pt idx="3">
                  <c:v>0.48508189464364765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A0-4989-A6CA-521C2E12F9DA}"/>
            </c:ext>
          </c:extLst>
        </c:ser>
        <c:ser>
          <c:idx val="1"/>
          <c:order val="1"/>
          <c:tx>
            <c:strRef>
              <c:f>'DATA  (2021)'!$D$8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numFmt formatCode="#,##0.0%;#,##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'DATA  (2021)'!$A$10:$A$13</c:f>
              <c:strCache>
                <c:ptCount val="4"/>
                <c:pt idx="0">
                  <c:v>TOTAL</c:v>
                </c:pt>
                <c:pt idx="1">
                  <c:v>Pensions de vieillesse</c:v>
                </c:pt>
                <c:pt idx="2">
                  <c:v>Pensions d'invalidité </c:v>
                </c:pt>
                <c:pt idx="3">
                  <c:v>Pensions de survie </c:v>
                </c:pt>
              </c:strCache>
            </c:strRef>
          </c:cat>
          <c:val>
            <c:numRef>
              <c:f>'DATA  (2021)'!$D$10:$D$13</c:f>
              <c:numCache>
                <c:formatCode>0.0%</c:formatCode>
                <c:ptCount val="4"/>
                <c:pt idx="0">
                  <c:v>0.16926578560939795</c:v>
                </c:pt>
                <c:pt idx="1">
                  <c:v>0.18133852491394392</c:v>
                </c:pt>
                <c:pt idx="2">
                  <c:v>0.17242969110189027</c:v>
                </c:pt>
                <c:pt idx="3">
                  <c:v>0.13016821602478973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A0-4989-A6CA-521C2E12F9DA}"/>
            </c:ext>
          </c:extLst>
        </c:ser>
        <c:ser>
          <c:idx val="2"/>
          <c:order val="2"/>
          <c:tx>
            <c:strRef>
              <c:f>'DATA  (2021)'!$F$8</c:f>
              <c:strCache>
                <c:ptCount val="1"/>
                <c:pt idx="0">
                  <c:v>Allemagne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numFmt formatCode="#,##0.0%;#,##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'DATA  (2021)'!$F$10:$F$13</c:f>
              <c:numCache>
                <c:formatCode>0.0%</c:formatCode>
                <c:ptCount val="4"/>
                <c:pt idx="0">
                  <c:v>0.10889378365149291</c:v>
                </c:pt>
                <c:pt idx="1">
                  <c:v>0.10509423847412674</c:v>
                </c:pt>
                <c:pt idx="2">
                  <c:v>0.13877362840018442</c:v>
                </c:pt>
                <c:pt idx="3">
                  <c:v>0.10934041611332448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A0-4989-A6CA-521C2E12F9DA}"/>
            </c:ext>
          </c:extLst>
        </c:ser>
        <c:ser>
          <c:idx val="4"/>
          <c:order val="3"/>
          <c:tx>
            <c:strRef>
              <c:f>'DATA  (2021)'!$E$8</c:f>
              <c:strCache>
                <c:ptCount val="1"/>
                <c:pt idx="0">
                  <c:v>Belgique</c:v>
                </c:pt>
              </c:strCache>
            </c:strRef>
          </c:tx>
          <c:spPr>
            <a:solidFill>
              <a:srgbClr val="DDDDDD"/>
            </a:solidFill>
            <a:ln>
              <a:solidFill>
                <a:schemeClr val="tx1"/>
              </a:solidFill>
            </a:ln>
          </c:spPr>
          <c:invertIfNegative val="0"/>
          <c:dLbls>
            <c:numFmt formatCode="#,##0.0%;#,##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'DATA  (2021)'!$E$10:$E$13</c:f>
              <c:numCache>
                <c:formatCode>0.0%</c:formatCode>
                <c:ptCount val="4"/>
                <c:pt idx="0">
                  <c:v>9.1629955947136563E-2</c:v>
                </c:pt>
                <c:pt idx="1">
                  <c:v>8.8546075277918856E-2</c:v>
                </c:pt>
                <c:pt idx="2">
                  <c:v>0.10160212079299216</c:v>
                </c:pt>
                <c:pt idx="3">
                  <c:v>9.7476759628154053E-2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A0-4989-A6CA-521C2E12F9DA}"/>
            </c:ext>
          </c:extLst>
        </c:ser>
        <c:ser>
          <c:idx val="3"/>
          <c:order val="4"/>
          <c:tx>
            <c:strRef>
              <c:f>'DATA  (2021)'!$G$8</c:f>
              <c:strCache>
                <c:ptCount val="1"/>
                <c:pt idx="0">
                  <c:v>Autres pays</c:v>
                </c:pt>
              </c:strCache>
            </c:strRef>
          </c:tx>
          <c:spPr>
            <a:solidFill>
              <a:srgbClr val="777777"/>
            </a:solidFill>
            <a:ln>
              <a:solidFill>
                <a:schemeClr val="tx1"/>
              </a:solidFill>
            </a:ln>
          </c:spPr>
          <c:invertIfNegative val="0"/>
          <c:dLbls>
            <c:numFmt formatCode="#,##0.0%;#,##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'DATA  (2021)'!$G$10:$G$13</c:f>
              <c:numCache>
                <c:formatCode>0.0%</c:formatCode>
                <c:ptCount val="4"/>
                <c:pt idx="0">
                  <c:v>0.12638766519823788</c:v>
                </c:pt>
                <c:pt idx="1">
                  <c:v>0.11988601094746346</c:v>
                </c:pt>
                <c:pt idx="2">
                  <c:v>4.5297372060857537E-2</c:v>
                </c:pt>
                <c:pt idx="3">
                  <c:v>0.17793271359008411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A0-4989-A6CA-521C2E12F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7"/>
        <c:overlap val="100"/>
        <c:axId val="43399808"/>
        <c:axId val="43405696"/>
      </c:barChart>
      <c:catAx>
        <c:axId val="4339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43405696"/>
        <c:crosses val="autoZero"/>
        <c:auto val="1"/>
        <c:lblAlgn val="ctr"/>
        <c:lblOffset val="100"/>
        <c:noMultiLvlLbl val="0"/>
      </c:catAx>
      <c:valAx>
        <c:axId val="434056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#,##0%;#,##0%" sourceLinked="0"/>
        <c:majorTickMark val="out"/>
        <c:minorTickMark val="none"/>
        <c:tickLblPos val="nextTo"/>
        <c:spPr>
          <a:ln>
            <a:noFill/>
          </a:ln>
        </c:spPr>
        <c:crossAx val="43399808"/>
        <c:crosses val="autoZero"/>
        <c:crossBetween val="between"/>
        <c:majorUnit val="0.25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ea typeface="Open Sans" panose="020B0606030504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'DATA  (2020)'!$C$8</c:f>
              <c:strCache>
                <c:ptCount val="1"/>
                <c:pt idx="0">
                  <c:v>Luxembourg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'DATA  (2020)'!$A$10:$A$13</c:f>
              <c:strCache>
                <c:ptCount val="4"/>
                <c:pt idx="0">
                  <c:v>TOTAL</c:v>
                </c:pt>
                <c:pt idx="1">
                  <c:v>Pensions de vieillesse</c:v>
                </c:pt>
                <c:pt idx="2">
                  <c:v>Pensions d'invalidité </c:v>
                </c:pt>
                <c:pt idx="3">
                  <c:v>Pensions de survie </c:v>
                </c:pt>
              </c:strCache>
            </c:strRef>
          </c:cat>
          <c:val>
            <c:numRef>
              <c:f>'DATA  (2020)'!$C$10:$C$13</c:f>
              <c:numCache>
                <c:formatCode>0.0%</c:formatCode>
                <c:ptCount val="4"/>
                <c:pt idx="0">
                  <c:v>0.50867719614617002</c:v>
                </c:pt>
                <c:pt idx="1">
                  <c:v>0.510080065997363</c:v>
                </c:pt>
                <c:pt idx="2">
                  <c:v>0.54205937794533454</c:v>
                </c:pt>
                <c:pt idx="3">
                  <c:v>0.49172915500839398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B9-4A1F-9CC5-251DEB3A9484}"/>
            </c:ext>
          </c:extLst>
        </c:ser>
        <c:ser>
          <c:idx val="1"/>
          <c:order val="1"/>
          <c:tx>
            <c:strRef>
              <c:f>'DATA  (2020)'!$D$8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numFmt formatCode="#,##0.0%;#,##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'DATA  (2020)'!$A$10:$A$13</c:f>
              <c:strCache>
                <c:ptCount val="4"/>
                <c:pt idx="0">
                  <c:v>TOTAL</c:v>
                </c:pt>
                <c:pt idx="1">
                  <c:v>Pensions de vieillesse</c:v>
                </c:pt>
                <c:pt idx="2">
                  <c:v>Pensions d'invalidité </c:v>
                </c:pt>
                <c:pt idx="3">
                  <c:v>Pensions de survie </c:v>
                </c:pt>
              </c:strCache>
            </c:strRef>
          </c:cat>
          <c:val>
            <c:numRef>
              <c:f>'DATA  (2020)'!$D$10:$D$13</c:f>
              <c:numCache>
                <c:formatCode>0.0%</c:formatCode>
                <c:ptCount val="4"/>
                <c:pt idx="0">
                  <c:v>0.16312419585237115</c:v>
                </c:pt>
                <c:pt idx="1">
                  <c:v>0.17529812982918763</c:v>
                </c:pt>
                <c:pt idx="2">
                  <c:v>0.17059377945334589</c:v>
                </c:pt>
                <c:pt idx="3">
                  <c:v>0.12329043088975937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B9-4A1F-9CC5-251DEB3A9484}"/>
            </c:ext>
          </c:extLst>
        </c:ser>
        <c:ser>
          <c:idx val="2"/>
          <c:order val="2"/>
          <c:tx>
            <c:strRef>
              <c:f>'DATA  (2020)'!$F$8</c:f>
              <c:strCache>
                <c:ptCount val="1"/>
                <c:pt idx="0">
                  <c:v>Allemagne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numFmt formatCode="#,##0.0%;#,##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'DATA  (2020)'!$F$10:$F$13</c:f>
              <c:numCache>
                <c:formatCode>0.0%</c:formatCode>
                <c:ptCount val="4"/>
                <c:pt idx="0">
                  <c:v>0.10698329399130761</c:v>
                </c:pt>
                <c:pt idx="1">
                  <c:v>0.10241376516429365</c:v>
                </c:pt>
                <c:pt idx="2">
                  <c:v>0.13907869934024505</c:v>
                </c:pt>
                <c:pt idx="3">
                  <c:v>0.10867375489647454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B9-4A1F-9CC5-251DEB3A9484}"/>
            </c:ext>
          </c:extLst>
        </c:ser>
        <c:ser>
          <c:idx val="4"/>
          <c:order val="3"/>
          <c:tx>
            <c:strRef>
              <c:f>'DATA  (2020)'!$E$8</c:f>
              <c:strCache>
                <c:ptCount val="1"/>
                <c:pt idx="0">
                  <c:v>Belgique</c:v>
                </c:pt>
              </c:strCache>
            </c:strRef>
          </c:tx>
          <c:spPr>
            <a:solidFill>
              <a:srgbClr val="DDDDDD"/>
            </a:solidFill>
            <a:ln>
              <a:solidFill>
                <a:schemeClr val="tx1"/>
              </a:solidFill>
            </a:ln>
          </c:spPr>
          <c:invertIfNegative val="0"/>
          <c:dLbls>
            <c:numFmt formatCode="#,##0.0%;#,##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'DATA  (2020)'!$E$10:$E$13</c:f>
              <c:numCache>
                <c:formatCode>0.0%</c:formatCode>
                <c:ptCount val="4"/>
                <c:pt idx="0">
                  <c:v>8.9725146139584835E-2</c:v>
                </c:pt>
                <c:pt idx="1">
                  <c:v>8.628271325766225E-2</c:v>
                </c:pt>
                <c:pt idx="2">
                  <c:v>0.10161404335532516</c:v>
                </c:pt>
                <c:pt idx="3">
                  <c:v>9.5668718522663676E-2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B9-4A1F-9CC5-251DEB3A9484}"/>
            </c:ext>
          </c:extLst>
        </c:ser>
        <c:ser>
          <c:idx val="3"/>
          <c:order val="4"/>
          <c:tx>
            <c:strRef>
              <c:f>'DATA  (2020)'!$G$8</c:f>
              <c:strCache>
                <c:ptCount val="1"/>
                <c:pt idx="0">
                  <c:v>Autres pays</c:v>
                </c:pt>
              </c:strCache>
            </c:strRef>
          </c:tx>
          <c:spPr>
            <a:solidFill>
              <a:srgbClr val="777777"/>
            </a:solidFill>
            <a:ln>
              <a:solidFill>
                <a:schemeClr val="tx1"/>
              </a:solidFill>
            </a:ln>
          </c:spPr>
          <c:invertIfNegative val="0"/>
          <c:dLbls>
            <c:numFmt formatCode="#,##0.0%;#,##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'DATA  (2020)'!$G$10:$G$13</c:f>
              <c:numCache>
                <c:formatCode>0.0%</c:formatCode>
                <c:ptCount val="4"/>
                <c:pt idx="0">
                  <c:v>0.13149016787056642</c:v>
                </c:pt>
                <c:pt idx="1">
                  <c:v>0.1259253257514934</c:v>
                </c:pt>
                <c:pt idx="2">
                  <c:v>4.6654099905749292E-2</c:v>
                </c:pt>
                <c:pt idx="3">
                  <c:v>0.18063794068270844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B9-4A1F-9CC5-251DEB3A9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7"/>
        <c:overlap val="100"/>
        <c:axId val="43399808"/>
        <c:axId val="43405696"/>
      </c:barChart>
      <c:catAx>
        <c:axId val="4339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43405696"/>
        <c:crosses val="autoZero"/>
        <c:auto val="1"/>
        <c:lblAlgn val="ctr"/>
        <c:lblOffset val="100"/>
        <c:noMultiLvlLbl val="0"/>
      </c:catAx>
      <c:valAx>
        <c:axId val="434056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#,##0%;#,##0%" sourceLinked="0"/>
        <c:majorTickMark val="out"/>
        <c:minorTickMark val="none"/>
        <c:tickLblPos val="nextTo"/>
        <c:spPr>
          <a:ln>
            <a:noFill/>
          </a:ln>
        </c:spPr>
        <c:crossAx val="43399808"/>
        <c:crosses val="autoZero"/>
        <c:crossBetween val="between"/>
        <c:majorUnit val="0.25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ea typeface="Open Sans" panose="020B0606030504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'DATA  (2019)'!$C$8</c:f>
              <c:strCache>
                <c:ptCount val="1"/>
                <c:pt idx="0">
                  <c:v>Luxembourg</c:v>
                </c:pt>
              </c:strCache>
            </c:strRef>
          </c:tx>
          <c:spPr>
            <a:solidFill>
              <a:srgbClr val="99CCFF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'DATA  (2019)'!$A$10:$A$13</c:f>
              <c:strCache>
                <c:ptCount val="4"/>
                <c:pt idx="0">
                  <c:v>TOTAL</c:v>
                </c:pt>
                <c:pt idx="1">
                  <c:v>Pensions de vieillesse</c:v>
                </c:pt>
                <c:pt idx="2">
                  <c:v>Pensions d'invalidité </c:v>
                </c:pt>
                <c:pt idx="3">
                  <c:v>Pensions de survie </c:v>
                </c:pt>
              </c:strCache>
            </c:strRef>
          </c:cat>
          <c:val>
            <c:numRef>
              <c:f>'DATA  (2019)'!$C$10:$C$13</c:f>
              <c:numCache>
                <c:formatCode>0.0%</c:formatCode>
                <c:ptCount val="4"/>
                <c:pt idx="0">
                  <c:v>0.51538885535053414</c:v>
                </c:pt>
                <c:pt idx="1">
                  <c:v>0.51630615255114254</c:v>
                </c:pt>
                <c:pt idx="2">
                  <c:v>0.54983242194390547</c:v>
                </c:pt>
                <c:pt idx="3">
                  <c:v>0.49937495738345794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AA-490B-A316-35915551EC5B}"/>
            </c:ext>
          </c:extLst>
        </c:ser>
        <c:ser>
          <c:idx val="1"/>
          <c:order val="1"/>
          <c:tx>
            <c:strRef>
              <c:f>'DATA  (2019)'!$D$8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chemeClr val="tx1"/>
              </a:solidFill>
            </a:ln>
          </c:spPr>
          <c:invertIfNegative val="0"/>
          <c:dLbls>
            <c:numFmt formatCode="#,##0.0%;#,##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'DATA  (2019)'!$A$10:$A$13</c:f>
              <c:strCache>
                <c:ptCount val="4"/>
                <c:pt idx="0">
                  <c:v>TOTAL</c:v>
                </c:pt>
                <c:pt idx="1">
                  <c:v>Pensions de vieillesse</c:v>
                </c:pt>
                <c:pt idx="2">
                  <c:v>Pensions d'invalidité </c:v>
                </c:pt>
                <c:pt idx="3">
                  <c:v>Pensions de survie </c:v>
                </c:pt>
              </c:strCache>
            </c:strRef>
          </c:cat>
          <c:val>
            <c:numRef>
              <c:f>'DATA  (2019)'!$D$10:$D$13</c:f>
              <c:numCache>
                <c:formatCode>0.0%</c:formatCode>
                <c:ptCount val="4"/>
                <c:pt idx="0">
                  <c:v>-0.15794115331111053</c:v>
                </c:pt>
                <c:pt idx="1">
                  <c:v>-0.1695252951942606</c:v>
                </c:pt>
                <c:pt idx="2">
                  <c:v>-0.17028282471923326</c:v>
                </c:pt>
                <c:pt idx="3">
                  <c:v>-0.11907630065686296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AA-490B-A316-35915551EC5B}"/>
            </c:ext>
          </c:extLst>
        </c:ser>
        <c:ser>
          <c:idx val="2"/>
          <c:order val="2"/>
          <c:tx>
            <c:strRef>
              <c:f>'DATA  (2019)'!$F$8</c:f>
              <c:strCache>
                <c:ptCount val="1"/>
                <c:pt idx="0">
                  <c:v>Allemagne</c:v>
                </c:pt>
              </c:strCache>
            </c:strRef>
          </c:tx>
          <c:spPr>
            <a:solidFill>
              <a:srgbClr val="66CCFF"/>
            </a:solidFill>
            <a:ln>
              <a:solidFill>
                <a:schemeClr val="tx1"/>
              </a:solidFill>
            </a:ln>
          </c:spPr>
          <c:invertIfNegative val="0"/>
          <c:dLbls>
            <c:numFmt formatCode="#,##0.0%;#,##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'DATA  (2019)'!$F$10:$F$13</c:f>
              <c:numCache>
                <c:formatCode>0.0%</c:formatCode>
                <c:ptCount val="4"/>
                <c:pt idx="0">
                  <c:v>-0.10462741804246831</c:v>
                </c:pt>
                <c:pt idx="1">
                  <c:v>-9.9813886679383124E-2</c:v>
                </c:pt>
                <c:pt idx="2">
                  <c:v>-0.13441524078320691</c:v>
                </c:pt>
                <c:pt idx="3">
                  <c:v>-0.10728004182103325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AA-490B-A316-35915551EC5B}"/>
            </c:ext>
          </c:extLst>
        </c:ser>
        <c:ser>
          <c:idx val="4"/>
          <c:order val="3"/>
          <c:tx>
            <c:strRef>
              <c:f>'DATA  (2019)'!$E$8</c:f>
              <c:strCache>
                <c:ptCount val="1"/>
                <c:pt idx="0">
                  <c:v>Belgique</c:v>
                </c:pt>
              </c:strCache>
            </c:strRef>
          </c:tx>
          <c:spPr>
            <a:solidFill>
              <a:srgbClr val="DDDDDD"/>
            </a:solidFill>
            <a:ln>
              <a:solidFill>
                <a:schemeClr val="tx1"/>
              </a:solidFill>
            </a:ln>
          </c:spPr>
          <c:invertIfNegative val="0"/>
          <c:dLbls>
            <c:numFmt formatCode="#,##0.0%;#,##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'DATA  (2019)'!$E$10:$E$13</c:f>
              <c:numCache>
                <c:formatCode>0.0%</c:formatCode>
                <c:ptCount val="4"/>
                <c:pt idx="0">
                  <c:v>-8.7760833617680251E-2</c:v>
                </c:pt>
                <c:pt idx="1">
                  <c:v>-8.4523248719988259E-2</c:v>
                </c:pt>
                <c:pt idx="2">
                  <c:v>-9.8194860939613104E-2</c:v>
                </c:pt>
                <c:pt idx="3">
                  <c:v>-9.3256358388071919E-2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AA-490B-A316-35915551EC5B}"/>
            </c:ext>
          </c:extLst>
        </c:ser>
        <c:ser>
          <c:idx val="3"/>
          <c:order val="4"/>
          <c:tx>
            <c:strRef>
              <c:f>'DATA  (2019)'!$G$8</c:f>
              <c:strCache>
                <c:ptCount val="1"/>
                <c:pt idx="0">
                  <c:v>Autres pays</c:v>
                </c:pt>
              </c:strCache>
            </c:strRef>
          </c:tx>
          <c:spPr>
            <a:solidFill>
              <a:srgbClr val="777777"/>
            </a:solidFill>
            <a:ln>
              <a:solidFill>
                <a:schemeClr val="tx1"/>
              </a:solidFill>
            </a:ln>
          </c:spPr>
          <c:invertIfNegative val="0"/>
          <c:dLbls>
            <c:numFmt formatCode="#,##0.0%;#,##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'DATA  (2019)'!$G$10:$G$13</c:f>
              <c:numCache>
                <c:formatCode>0.0%</c:formatCode>
                <c:ptCount val="4"/>
                <c:pt idx="0">
                  <c:v>-0.13428173967820678</c:v>
                </c:pt>
                <c:pt idx="1">
                  <c:v>-0.12983141685522545</c:v>
                </c:pt>
                <c:pt idx="2">
                  <c:v>-4.7274651614041277E-2</c:v>
                </c:pt>
                <c:pt idx="3">
                  <c:v>-0.1810123417505739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AA-490B-A316-35915551E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7"/>
        <c:overlap val="100"/>
        <c:axId val="43399808"/>
        <c:axId val="43405696"/>
      </c:barChart>
      <c:catAx>
        <c:axId val="4339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43405696"/>
        <c:crosses val="autoZero"/>
        <c:auto val="1"/>
        <c:lblAlgn val="ctr"/>
        <c:lblOffset val="100"/>
        <c:noMultiLvlLbl val="0"/>
      </c:catAx>
      <c:valAx>
        <c:axId val="43405696"/>
        <c:scaling>
          <c:orientation val="minMax"/>
          <c:max val="0.75000000000000011"/>
          <c:min val="-0.5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#,##0%;#,##0%" sourceLinked="0"/>
        <c:majorTickMark val="out"/>
        <c:minorTickMark val="none"/>
        <c:tickLblPos val="nextTo"/>
        <c:spPr>
          <a:ln>
            <a:noFill/>
          </a:ln>
        </c:spPr>
        <c:crossAx val="43399808"/>
        <c:crosses val="autoZero"/>
        <c:crossBetween val="between"/>
        <c:majorUnit val="0.25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ea typeface="Open Sans" panose="020B0606030504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'DATA  (2018)'!$C$8</c:f>
              <c:strCache>
                <c:ptCount val="1"/>
                <c:pt idx="0">
                  <c:v>Luxembourg</c:v>
                </c:pt>
              </c:strCache>
            </c:strRef>
          </c:tx>
          <c:spPr>
            <a:solidFill>
              <a:srgbClr val="99CCFF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'DATA  (2018)'!$A$10:$A$13</c:f>
              <c:strCache>
                <c:ptCount val="4"/>
                <c:pt idx="0">
                  <c:v>TOTAL</c:v>
                </c:pt>
                <c:pt idx="1">
                  <c:v>Pensions de vieillesse</c:v>
                </c:pt>
                <c:pt idx="2">
                  <c:v>Pensions d'invalidité </c:v>
                </c:pt>
                <c:pt idx="3">
                  <c:v>Pensions de survie </c:v>
                </c:pt>
              </c:strCache>
            </c:strRef>
          </c:cat>
          <c:val>
            <c:numRef>
              <c:f>'DATA  (2018)'!$C$10:$C$13</c:f>
              <c:numCache>
                <c:formatCode>0.0%</c:formatCode>
                <c:ptCount val="4"/>
                <c:pt idx="0">
                  <c:v>0.52090971398731489</c:v>
                </c:pt>
                <c:pt idx="1">
                  <c:v>0.52100207347890881</c:v>
                </c:pt>
                <c:pt idx="2">
                  <c:v>0.5589109776715443</c:v>
                </c:pt>
                <c:pt idx="3">
                  <c:v>0.50556442470095553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1-4A20-B31B-A98096FED79C}"/>
            </c:ext>
          </c:extLst>
        </c:ser>
        <c:ser>
          <c:idx val="1"/>
          <c:order val="1"/>
          <c:tx>
            <c:strRef>
              <c:f>'DATA  (2018)'!$D$8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chemeClr val="tx1"/>
              </a:solidFill>
            </a:ln>
          </c:spPr>
          <c:invertIfNegative val="0"/>
          <c:dLbls>
            <c:numFmt formatCode="#,##0.0%;#,##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'DATA  (2018)'!$A$10:$A$13</c:f>
              <c:strCache>
                <c:ptCount val="4"/>
                <c:pt idx="0">
                  <c:v>TOTAL</c:v>
                </c:pt>
                <c:pt idx="1">
                  <c:v>Pensions de vieillesse</c:v>
                </c:pt>
                <c:pt idx="2">
                  <c:v>Pensions d'invalidité </c:v>
                </c:pt>
                <c:pt idx="3">
                  <c:v>Pensions de survie </c:v>
                </c:pt>
              </c:strCache>
            </c:strRef>
          </c:cat>
          <c:val>
            <c:numRef>
              <c:f>'DATA  (2018)'!$D$10:$D$13</c:f>
              <c:numCache>
                <c:formatCode>0.0%</c:formatCode>
                <c:ptCount val="4"/>
                <c:pt idx="0">
                  <c:v>-0.15193811943123836</c:v>
                </c:pt>
                <c:pt idx="1">
                  <c:v>-0.16349705177217649</c:v>
                </c:pt>
                <c:pt idx="2">
                  <c:v>-0.1659184982218854</c:v>
                </c:pt>
                <c:pt idx="3">
                  <c:v>-0.11337081511302376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51-4A20-B31B-A98096FED79C}"/>
            </c:ext>
          </c:extLst>
        </c:ser>
        <c:ser>
          <c:idx val="2"/>
          <c:order val="2"/>
          <c:tx>
            <c:strRef>
              <c:f>'DATA  (2018)'!$F$8</c:f>
              <c:strCache>
                <c:ptCount val="1"/>
                <c:pt idx="0">
                  <c:v>Allemagne</c:v>
                </c:pt>
              </c:strCache>
            </c:strRef>
          </c:tx>
          <c:spPr>
            <a:solidFill>
              <a:srgbClr val="66CCFF"/>
            </a:solidFill>
            <a:ln>
              <a:solidFill>
                <a:schemeClr val="tx1"/>
              </a:solidFill>
            </a:ln>
          </c:spPr>
          <c:invertIfNegative val="0"/>
          <c:dLbls>
            <c:numFmt formatCode="#,##0.0%;#,##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'DATA  (2018)'!$F$10:$F$13</c:f>
              <c:numCache>
                <c:formatCode>0.0%</c:formatCode>
                <c:ptCount val="4"/>
                <c:pt idx="0">
                  <c:v>-0.10337906200023934</c:v>
                </c:pt>
                <c:pt idx="1">
                  <c:v>-9.8028575131212339E-2</c:v>
                </c:pt>
                <c:pt idx="2">
                  <c:v>-0.13198857342738879</c:v>
                </c:pt>
                <c:pt idx="3">
                  <c:v>-0.10730894703963351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51-4A20-B31B-A98096FED79C}"/>
            </c:ext>
          </c:extLst>
        </c:ser>
        <c:ser>
          <c:idx val="4"/>
          <c:order val="3"/>
          <c:tx>
            <c:strRef>
              <c:f>'DATA  (2018)'!$E$8</c:f>
              <c:strCache>
                <c:ptCount val="1"/>
                <c:pt idx="0">
                  <c:v>Belgique</c:v>
                </c:pt>
              </c:strCache>
            </c:strRef>
          </c:tx>
          <c:spPr>
            <a:solidFill>
              <a:srgbClr val="DDDDDD"/>
            </a:solidFill>
            <a:ln>
              <a:solidFill>
                <a:schemeClr val="tx1"/>
              </a:solidFill>
            </a:ln>
          </c:spPr>
          <c:invertIfNegative val="0"/>
          <c:dLbls>
            <c:numFmt formatCode="#,##0.0%;#,##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'DATA  (2018)'!$E$10:$E$13</c:f>
              <c:numCache>
                <c:formatCode>0.0%</c:formatCode>
                <c:ptCount val="4"/>
                <c:pt idx="0">
                  <c:v>-8.5820124239819842E-2</c:v>
                </c:pt>
                <c:pt idx="1">
                  <c:v>-8.2793364867491739E-2</c:v>
                </c:pt>
                <c:pt idx="2">
                  <c:v>-9.4210925202588475E-2</c:v>
                </c:pt>
                <c:pt idx="3">
                  <c:v>-9.1136253210245016E-2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51-4A20-B31B-A98096FED79C}"/>
            </c:ext>
          </c:extLst>
        </c:ser>
        <c:ser>
          <c:idx val="3"/>
          <c:order val="4"/>
          <c:tx>
            <c:strRef>
              <c:f>'DATA  (2018)'!$G$8</c:f>
              <c:strCache>
                <c:ptCount val="1"/>
                <c:pt idx="0">
                  <c:v>Autres pays</c:v>
                </c:pt>
              </c:strCache>
            </c:strRef>
          </c:tx>
          <c:spPr>
            <a:solidFill>
              <a:srgbClr val="777777"/>
            </a:solidFill>
            <a:ln>
              <a:solidFill>
                <a:schemeClr val="tx1"/>
              </a:solidFill>
            </a:ln>
          </c:spPr>
          <c:invertIfNegative val="0"/>
          <c:dLbls>
            <c:numFmt formatCode="#,##0.0%;#,##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'DATA  (2018)'!$G$10:$G$13</c:f>
              <c:numCache>
                <c:formatCode>0.0%</c:formatCode>
                <c:ptCount val="4"/>
                <c:pt idx="0">
                  <c:v>-0.13795298034138753</c:v>
                </c:pt>
                <c:pt idx="1">
                  <c:v>-0.13467893475021059</c:v>
                </c:pt>
                <c:pt idx="2">
                  <c:v>-4.8971025476593016E-2</c:v>
                </c:pt>
                <c:pt idx="3">
                  <c:v>-0.18261955993614215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51-4A20-B31B-A98096FED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7"/>
        <c:overlap val="100"/>
        <c:axId val="43399808"/>
        <c:axId val="43405696"/>
      </c:barChart>
      <c:catAx>
        <c:axId val="4339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43405696"/>
        <c:crosses val="autoZero"/>
        <c:auto val="1"/>
        <c:lblAlgn val="ctr"/>
        <c:lblOffset val="100"/>
        <c:noMultiLvlLbl val="0"/>
      </c:catAx>
      <c:valAx>
        <c:axId val="43405696"/>
        <c:scaling>
          <c:orientation val="minMax"/>
          <c:max val="0.75000000000000011"/>
          <c:min val="-0.5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#,##0%;#,##0%" sourceLinked="0"/>
        <c:majorTickMark val="out"/>
        <c:minorTickMark val="none"/>
        <c:tickLblPos val="nextTo"/>
        <c:spPr>
          <a:ln>
            <a:noFill/>
          </a:ln>
        </c:spPr>
        <c:crossAx val="43399808"/>
        <c:crosses val="autoZero"/>
        <c:crossBetween val="between"/>
        <c:majorUnit val="0.25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ea typeface="Open Sans" panose="020B0606030504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'DATA  (2017)'!$C$8</c:f>
              <c:strCache>
                <c:ptCount val="1"/>
                <c:pt idx="0">
                  <c:v>Luxembourg</c:v>
                </c:pt>
              </c:strCache>
            </c:strRef>
          </c:tx>
          <c:spPr>
            <a:solidFill>
              <a:srgbClr val="99CCFF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'DATA  (2017)'!$A$10:$A$13</c:f>
              <c:strCache>
                <c:ptCount val="4"/>
                <c:pt idx="0">
                  <c:v>TOTAL</c:v>
                </c:pt>
                <c:pt idx="1">
                  <c:v>Pensions de vieillesse</c:v>
                </c:pt>
                <c:pt idx="2">
                  <c:v>Pensions d'invalidité </c:v>
                </c:pt>
                <c:pt idx="3">
                  <c:v>Pensions de survie </c:v>
                </c:pt>
              </c:strCache>
            </c:strRef>
          </c:cat>
          <c:val>
            <c:numRef>
              <c:f>'DATA  (2017)'!$C$10:$C$13</c:f>
              <c:numCache>
                <c:formatCode>0.0%</c:formatCode>
                <c:ptCount val="4"/>
                <c:pt idx="0">
                  <c:v>0.52679383399386992</c:v>
                </c:pt>
                <c:pt idx="1">
                  <c:v>0.52588258207653416</c:v>
                </c:pt>
                <c:pt idx="2">
                  <c:v>0.56659012629161887</c:v>
                </c:pt>
                <c:pt idx="3">
                  <c:v>0.51305510591878389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15-4971-BF58-1D5316BF2421}"/>
            </c:ext>
          </c:extLst>
        </c:ser>
        <c:ser>
          <c:idx val="1"/>
          <c:order val="1"/>
          <c:tx>
            <c:strRef>
              <c:f>'DATA  (2017)'!$D$8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chemeClr val="tx1"/>
              </a:solidFill>
            </a:ln>
          </c:spPr>
          <c:invertIfNegative val="0"/>
          <c:dLbls>
            <c:numFmt formatCode="#,##0.0%;#,##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'DATA  (2017)'!$A$10:$A$13</c:f>
              <c:strCache>
                <c:ptCount val="4"/>
                <c:pt idx="0">
                  <c:v>TOTAL</c:v>
                </c:pt>
                <c:pt idx="1">
                  <c:v>Pensions de vieillesse</c:v>
                </c:pt>
                <c:pt idx="2">
                  <c:v>Pensions d'invalidité </c:v>
                </c:pt>
                <c:pt idx="3">
                  <c:v>Pensions de survie </c:v>
                </c:pt>
              </c:strCache>
            </c:strRef>
          </c:cat>
          <c:val>
            <c:numRef>
              <c:f>'DATA  (2017)'!$D$10:$D$13</c:f>
              <c:numCache>
                <c:formatCode>0.0%</c:formatCode>
                <c:ptCount val="4"/>
                <c:pt idx="0">
                  <c:v>-0.14641457746241679</c:v>
                </c:pt>
                <c:pt idx="1">
                  <c:v>-0.15755646069556528</c:v>
                </c:pt>
                <c:pt idx="2">
                  <c:v>-0.16280137772675085</c:v>
                </c:pt>
                <c:pt idx="3">
                  <c:v>-0.10885119759776668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15-4971-BF58-1D5316BF2421}"/>
            </c:ext>
          </c:extLst>
        </c:ser>
        <c:ser>
          <c:idx val="2"/>
          <c:order val="2"/>
          <c:tx>
            <c:strRef>
              <c:f>'DATA  (2017)'!$F$8</c:f>
              <c:strCache>
                <c:ptCount val="1"/>
                <c:pt idx="0">
                  <c:v>Allemagne</c:v>
                </c:pt>
              </c:strCache>
            </c:strRef>
          </c:tx>
          <c:spPr>
            <a:solidFill>
              <a:srgbClr val="66CCFF"/>
            </a:solidFill>
            <a:ln>
              <a:solidFill>
                <a:schemeClr val="tx1"/>
              </a:solidFill>
            </a:ln>
          </c:spPr>
          <c:invertIfNegative val="0"/>
          <c:dLbls>
            <c:numFmt formatCode="#,##0.0%;#,##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'DATA  (2017)'!$F$10:$F$13</c:f>
              <c:numCache>
                <c:formatCode>0.0%</c:formatCode>
                <c:ptCount val="4"/>
                <c:pt idx="0">
                  <c:v>-0.10173573297106737</c:v>
                </c:pt>
                <c:pt idx="1">
                  <c:v>-9.6823636009518085E-2</c:v>
                </c:pt>
                <c:pt idx="2">
                  <c:v>-0.1277841561423651</c:v>
                </c:pt>
                <c:pt idx="3">
                  <c:v>-0.10469889975836912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15-4971-BF58-1D5316BF2421}"/>
            </c:ext>
          </c:extLst>
        </c:ser>
        <c:ser>
          <c:idx val="4"/>
          <c:order val="3"/>
          <c:tx>
            <c:strRef>
              <c:f>'DATA  (2017)'!$E$8</c:f>
              <c:strCache>
                <c:ptCount val="1"/>
                <c:pt idx="0">
                  <c:v>Belgique</c:v>
                </c:pt>
              </c:strCache>
            </c:strRef>
          </c:tx>
          <c:spPr>
            <a:solidFill>
              <a:srgbClr val="DDDDDD"/>
            </a:solidFill>
            <a:ln>
              <a:solidFill>
                <a:schemeClr val="tx1"/>
              </a:solidFill>
            </a:ln>
          </c:spPr>
          <c:invertIfNegative val="0"/>
          <c:dLbls>
            <c:numFmt formatCode="#,##0.0%;#,##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'DATA  (2017)'!$E$10:$E$13</c:f>
              <c:numCache>
                <c:formatCode>0.0%</c:formatCode>
                <c:ptCount val="4"/>
                <c:pt idx="0">
                  <c:v>-8.4075267489249914E-2</c:v>
                </c:pt>
                <c:pt idx="1">
                  <c:v>-8.0819029392587075E-2</c:v>
                </c:pt>
                <c:pt idx="2">
                  <c:v>-9.2365097588978193E-2</c:v>
                </c:pt>
                <c:pt idx="3">
                  <c:v>-8.970840077884909E-2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15-4971-BF58-1D5316BF2421}"/>
            </c:ext>
          </c:extLst>
        </c:ser>
        <c:ser>
          <c:idx val="3"/>
          <c:order val="4"/>
          <c:tx>
            <c:strRef>
              <c:f>'DATA  (2017)'!$G$8</c:f>
              <c:strCache>
                <c:ptCount val="1"/>
                <c:pt idx="0">
                  <c:v>Autres pays</c:v>
                </c:pt>
              </c:strCache>
            </c:strRef>
          </c:tx>
          <c:spPr>
            <a:solidFill>
              <a:srgbClr val="777777"/>
            </a:solidFill>
            <a:ln>
              <a:solidFill>
                <a:schemeClr val="tx1"/>
              </a:solidFill>
            </a:ln>
          </c:spPr>
          <c:invertIfNegative val="0"/>
          <c:dLbls>
            <c:numFmt formatCode="#,##0.0%;#,##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'DATA  (2017)'!$G$10:$G$13</c:f>
              <c:numCache>
                <c:formatCode>0.0%</c:formatCode>
                <c:ptCount val="4"/>
                <c:pt idx="0">
                  <c:v>-0.14098058808339603</c:v>
                </c:pt>
                <c:pt idx="1">
                  <c:v>-0.13891829182579535</c:v>
                </c:pt>
                <c:pt idx="2">
                  <c:v>-5.0459242250287029E-2</c:v>
                </c:pt>
                <c:pt idx="3">
                  <c:v>-0.18368639594623126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15-4971-BF58-1D5316BF2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7"/>
        <c:overlap val="100"/>
        <c:axId val="43399808"/>
        <c:axId val="43405696"/>
      </c:barChart>
      <c:catAx>
        <c:axId val="4339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43405696"/>
        <c:crosses val="autoZero"/>
        <c:auto val="1"/>
        <c:lblAlgn val="ctr"/>
        <c:lblOffset val="100"/>
        <c:noMultiLvlLbl val="0"/>
      </c:catAx>
      <c:valAx>
        <c:axId val="43405696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#,##0%;#,##0%" sourceLinked="0"/>
        <c:majorTickMark val="out"/>
        <c:minorTickMark val="none"/>
        <c:tickLblPos val="nextTo"/>
        <c:spPr>
          <a:ln>
            <a:noFill/>
          </a:ln>
        </c:spPr>
        <c:crossAx val="43399808"/>
        <c:crosses val="autoZero"/>
        <c:crossBetween val="between"/>
        <c:majorUnit val="0.25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ea typeface="Open Sans" panose="020B0606030504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104777</xdr:colOff>
      <xdr:row>6</xdr:row>
      <xdr:rowOff>95249</xdr:rowOff>
    </xdr:from>
    <xdr:to>
      <xdr:col>14</xdr:col>
      <xdr:colOff>752777</xdr:colOff>
      <xdr:row>19</xdr:row>
      <xdr:rowOff>5399</xdr:rowOff>
    </xdr:to>
    <xdr:graphicFrame macro="">
      <xdr:nvGraphicFramePr>
        <xdr:cNvPr id="2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104777</xdr:colOff>
      <xdr:row>6</xdr:row>
      <xdr:rowOff>95249</xdr:rowOff>
    </xdr:from>
    <xdr:to>
      <xdr:col>14</xdr:col>
      <xdr:colOff>752777</xdr:colOff>
      <xdr:row>19</xdr:row>
      <xdr:rowOff>5399</xdr:rowOff>
    </xdr:to>
    <xdr:graphicFrame macro="">
      <xdr:nvGraphicFramePr>
        <xdr:cNvPr id="2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104777</xdr:colOff>
      <xdr:row>6</xdr:row>
      <xdr:rowOff>95249</xdr:rowOff>
    </xdr:from>
    <xdr:to>
      <xdr:col>14</xdr:col>
      <xdr:colOff>752777</xdr:colOff>
      <xdr:row>19</xdr:row>
      <xdr:rowOff>5399</xdr:rowOff>
    </xdr:to>
    <xdr:graphicFrame macro="">
      <xdr:nvGraphicFramePr>
        <xdr:cNvPr id="2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104777</xdr:colOff>
      <xdr:row>6</xdr:row>
      <xdr:rowOff>95249</xdr:rowOff>
    </xdr:from>
    <xdr:to>
      <xdr:col>14</xdr:col>
      <xdr:colOff>752777</xdr:colOff>
      <xdr:row>19</xdr:row>
      <xdr:rowOff>5399</xdr:rowOff>
    </xdr:to>
    <xdr:graphicFrame macro="">
      <xdr:nvGraphicFramePr>
        <xdr:cNvPr id="2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104777</xdr:colOff>
      <xdr:row>6</xdr:row>
      <xdr:rowOff>95249</xdr:rowOff>
    </xdr:from>
    <xdr:to>
      <xdr:col>14</xdr:col>
      <xdr:colOff>752777</xdr:colOff>
      <xdr:row>19</xdr:row>
      <xdr:rowOff>5399</xdr:rowOff>
    </xdr:to>
    <xdr:graphicFrame macro="">
      <xdr:nvGraphicFramePr>
        <xdr:cNvPr id="2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104777</xdr:colOff>
      <xdr:row>6</xdr:row>
      <xdr:rowOff>95249</xdr:rowOff>
    </xdr:from>
    <xdr:to>
      <xdr:col>14</xdr:col>
      <xdr:colOff>752777</xdr:colOff>
      <xdr:row>19</xdr:row>
      <xdr:rowOff>5399</xdr:rowOff>
    </xdr:to>
    <xdr:graphicFrame macro="">
      <xdr:nvGraphicFramePr>
        <xdr:cNvPr id="2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4"/>
  <sheetViews>
    <sheetView showGridLines="0" tabSelected="1" zoomScaleNormal="100" workbookViewId="0">
      <selection activeCell="H23" sqref="H23"/>
    </sheetView>
  </sheetViews>
  <sheetFormatPr baseColWidth="10" defaultColWidth="11.42578125" defaultRowHeight="12.75" x14ac:dyDescent="0.2"/>
  <cols>
    <col min="1" max="1" width="30.7109375" style="4" customWidth="1"/>
    <col min="2" max="6" width="11.42578125" style="4" customWidth="1"/>
    <col min="7" max="16384" width="11.42578125" style="4"/>
  </cols>
  <sheetData>
    <row r="1" spans="1:9" ht="13.5" customHeight="1" x14ac:dyDescent="0.2">
      <c r="A1" s="1" t="s">
        <v>28</v>
      </c>
      <c r="I1" s="1" t="str">
        <f>A1</f>
        <v>Répartition des pensions 2022 par pays de destination</v>
      </c>
    </row>
    <row r="2" spans="1:9" ht="11.25" customHeight="1" x14ac:dyDescent="0.2">
      <c r="A2" s="5" t="s">
        <v>0</v>
      </c>
      <c r="I2" s="5" t="s">
        <v>0</v>
      </c>
    </row>
    <row r="3" spans="1:9" ht="11.25" customHeight="1" x14ac:dyDescent="0.2">
      <c r="A3" s="2" t="s">
        <v>1</v>
      </c>
      <c r="I3" s="2" t="s">
        <v>1</v>
      </c>
    </row>
    <row r="4" spans="1:9" ht="11.25" customHeight="1" x14ac:dyDescent="0.2">
      <c r="A4" s="2" t="s">
        <v>27</v>
      </c>
      <c r="I4" s="2" t="s">
        <v>27</v>
      </c>
    </row>
    <row r="5" spans="1:9" ht="11.25" customHeight="1" x14ac:dyDescent="0.2">
      <c r="A5" s="3" t="s">
        <v>7</v>
      </c>
      <c r="I5" s="3" t="s">
        <v>7</v>
      </c>
    </row>
    <row r="6" spans="1:9" ht="11.25" customHeight="1" x14ac:dyDescent="0.2">
      <c r="A6" s="3"/>
      <c r="I6" s="3"/>
    </row>
    <row r="8" spans="1:9" ht="53.25" customHeight="1" x14ac:dyDescent="0.2">
      <c r="A8" s="19" t="s">
        <v>8</v>
      </c>
      <c r="B8" s="6" t="s">
        <v>15</v>
      </c>
      <c r="C8" s="14" t="s">
        <v>6</v>
      </c>
      <c r="D8" s="6" t="s">
        <v>4</v>
      </c>
      <c r="E8" s="6" t="s">
        <v>3</v>
      </c>
      <c r="F8" s="14" t="s">
        <v>2</v>
      </c>
      <c r="G8" s="14" t="s">
        <v>5</v>
      </c>
      <c r="H8" s="12"/>
    </row>
    <row r="9" spans="1:9" x14ac:dyDescent="0.2">
      <c r="A9" s="20"/>
      <c r="B9" s="15" t="s">
        <v>9</v>
      </c>
      <c r="C9" s="16" t="s">
        <v>10</v>
      </c>
      <c r="D9" s="16" t="s">
        <v>10</v>
      </c>
      <c r="E9" s="16" t="s">
        <v>13</v>
      </c>
      <c r="F9" s="16" t="s">
        <v>10</v>
      </c>
      <c r="G9" s="16" t="s">
        <v>10</v>
      </c>
      <c r="H9" s="13"/>
    </row>
    <row r="10" spans="1:9" ht="12.75" customHeight="1" x14ac:dyDescent="0.2">
      <c r="A10" s="17" t="s">
        <v>15</v>
      </c>
      <c r="B10" s="8">
        <f>B16</f>
        <v>211672</v>
      </c>
      <c r="C10" s="9">
        <f>C16/$B10</f>
        <v>0.49837956838882802</v>
      </c>
      <c r="D10" s="9">
        <f t="shared" ref="D10:G10" si="0">D16/$B10</f>
        <v>0.17385388714615066</v>
      </c>
      <c r="E10" s="9">
        <f t="shared" si="0"/>
        <v>9.3087418269775873E-2</v>
      </c>
      <c r="F10" s="9">
        <f t="shared" si="0"/>
        <v>0.11155939377905438</v>
      </c>
      <c r="G10" s="9">
        <f t="shared" si="0"/>
        <v>0.12311973241619109</v>
      </c>
      <c r="H10" s="11"/>
    </row>
    <row r="11" spans="1:9" ht="12.75" customHeight="1" x14ac:dyDescent="0.2">
      <c r="A11" s="7" t="s">
        <v>14</v>
      </c>
      <c r="B11" s="8">
        <f t="shared" ref="B11:B13" si="1">B17</f>
        <v>148608</v>
      </c>
      <c r="C11" s="9">
        <f t="shared" ref="C11:G13" si="2">C17/$B11</f>
        <v>0.49946167097329885</v>
      </c>
      <c r="D11" s="9">
        <f t="shared" si="2"/>
        <v>0.18560239018087854</v>
      </c>
      <c r="E11" s="9">
        <f t="shared" si="2"/>
        <v>9.0284506890611543E-2</v>
      </c>
      <c r="F11" s="9">
        <f t="shared" si="2"/>
        <v>0.10852040267011197</v>
      </c>
      <c r="G11" s="9">
        <f t="shared" si="2"/>
        <v>0.11613102928509905</v>
      </c>
      <c r="H11" s="11"/>
    </row>
    <row r="12" spans="1:9" ht="12.75" customHeight="1" x14ac:dyDescent="0.2">
      <c r="A12" s="7" t="s">
        <v>11</v>
      </c>
      <c r="B12" s="8">
        <f t="shared" si="1"/>
        <v>17434</v>
      </c>
      <c r="C12" s="9">
        <f>C18/$B12</f>
        <v>0.53636572215211653</v>
      </c>
      <c r="D12" s="9">
        <f t="shared" si="2"/>
        <v>0.17827234140185844</v>
      </c>
      <c r="E12" s="9">
        <f t="shared" si="2"/>
        <v>0.10100952162441207</v>
      </c>
      <c r="F12" s="9">
        <f t="shared" si="2"/>
        <v>0.13737524377652863</v>
      </c>
      <c r="G12" s="9">
        <f t="shared" si="2"/>
        <v>4.6977171045084316E-2</v>
      </c>
      <c r="H12" s="11"/>
    </row>
    <row r="13" spans="1:9" ht="12.75" customHeight="1" x14ac:dyDescent="0.2">
      <c r="A13" s="7" t="s">
        <v>12</v>
      </c>
      <c r="B13" s="8">
        <f t="shared" si="1"/>
        <v>45630</v>
      </c>
      <c r="C13" s="9">
        <f t="shared" si="2"/>
        <v>0.48034188034188036</v>
      </c>
      <c r="D13" s="9">
        <f t="shared" si="2"/>
        <v>0.13390313390313391</v>
      </c>
      <c r="E13" s="9">
        <f t="shared" si="2"/>
        <v>9.9189129958360725E-2</v>
      </c>
      <c r="F13" s="9">
        <f t="shared" si="2"/>
        <v>0.11159325005478851</v>
      </c>
      <c r="G13" s="9">
        <f t="shared" si="2"/>
        <v>0.17497260574183651</v>
      </c>
      <c r="H13" s="11"/>
    </row>
    <row r="15" spans="1:9" x14ac:dyDescent="0.2">
      <c r="B15"/>
      <c r="C15"/>
      <c r="D15"/>
      <c r="E15"/>
      <c r="F15"/>
      <c r="G15"/>
    </row>
    <row r="16" spans="1:9" x14ac:dyDescent="0.2">
      <c r="A16" s="17" t="s">
        <v>15</v>
      </c>
      <c r="B16" s="8">
        <f>B17+B18+B19</f>
        <v>211672</v>
      </c>
      <c r="C16" s="8">
        <f>C17+C18+C19</f>
        <v>105493</v>
      </c>
      <c r="D16" s="8">
        <f t="shared" ref="D16:G16" si="3">D17+D18+D19</f>
        <v>36800</v>
      </c>
      <c r="E16" s="8">
        <f t="shared" si="3"/>
        <v>19704</v>
      </c>
      <c r="F16" s="8">
        <f t="shared" si="3"/>
        <v>23614</v>
      </c>
      <c r="G16" s="8">
        <f t="shared" si="3"/>
        <v>26061</v>
      </c>
    </row>
    <row r="17" spans="1:15" x14ac:dyDescent="0.2">
      <c r="A17" s="7" t="s">
        <v>14</v>
      </c>
      <c r="B17" s="8">
        <f>SUM(C17:G17)</f>
        <v>148608</v>
      </c>
      <c r="C17" s="10">
        <v>74224</v>
      </c>
      <c r="D17" s="10">
        <v>27582</v>
      </c>
      <c r="E17" s="10">
        <v>13417</v>
      </c>
      <c r="F17" s="10">
        <v>16127</v>
      </c>
      <c r="G17" s="10">
        <v>17258</v>
      </c>
    </row>
    <row r="18" spans="1:15" ht="13.5" customHeight="1" x14ac:dyDescent="0.2">
      <c r="A18" s="7" t="s">
        <v>11</v>
      </c>
      <c r="B18" s="8">
        <f t="shared" ref="B18:B19" si="4">SUM(C18:G18)</f>
        <v>17434</v>
      </c>
      <c r="C18" s="10">
        <v>9351</v>
      </c>
      <c r="D18" s="10">
        <v>3108</v>
      </c>
      <c r="E18" s="10">
        <v>1761</v>
      </c>
      <c r="F18" s="10">
        <v>2395</v>
      </c>
      <c r="G18" s="10">
        <v>819</v>
      </c>
      <c r="I18"/>
      <c r="J18"/>
      <c r="K18"/>
      <c r="L18"/>
      <c r="M18"/>
      <c r="N18"/>
      <c r="O18"/>
    </row>
    <row r="19" spans="1:15" ht="11.25" customHeight="1" x14ac:dyDescent="0.2">
      <c r="A19" s="7" t="s">
        <v>12</v>
      </c>
      <c r="B19" s="8">
        <f t="shared" si="4"/>
        <v>45630</v>
      </c>
      <c r="C19" s="10">
        <v>21918</v>
      </c>
      <c r="D19" s="10">
        <v>6110</v>
      </c>
      <c r="E19" s="10">
        <v>4526</v>
      </c>
      <c r="F19" s="10">
        <v>5092</v>
      </c>
      <c r="G19" s="10">
        <v>7984</v>
      </c>
      <c r="I19"/>
      <c r="J19"/>
      <c r="K19"/>
      <c r="L19"/>
      <c r="M19"/>
      <c r="N19"/>
      <c r="O19"/>
    </row>
    <row r="20" spans="1:15" ht="11.25" customHeight="1" x14ac:dyDescent="0.2">
      <c r="B20"/>
      <c r="C20"/>
      <c r="D20"/>
      <c r="E20"/>
      <c r="F20"/>
      <c r="G20"/>
      <c r="I20"/>
      <c r="J20"/>
      <c r="K20"/>
      <c r="L20"/>
      <c r="M20"/>
      <c r="N20"/>
      <c r="O20"/>
    </row>
    <row r="21" spans="1:15" x14ac:dyDescent="0.2">
      <c r="A21"/>
      <c r="B21"/>
      <c r="C21"/>
      <c r="D21"/>
      <c r="E21"/>
      <c r="F21"/>
      <c r="G21"/>
      <c r="H21"/>
      <c r="J21"/>
      <c r="K21"/>
      <c r="L21"/>
      <c r="M21"/>
      <c r="N21"/>
      <c r="O21"/>
    </row>
    <row r="22" spans="1:1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15" x14ac:dyDescent="0.2">
      <c r="A23"/>
      <c r="B23"/>
      <c r="H23"/>
      <c r="I23"/>
      <c r="J23"/>
      <c r="K23"/>
      <c r="L23"/>
      <c r="M23"/>
      <c r="N23"/>
      <c r="O23"/>
    </row>
    <row r="24" spans="1:15" x14ac:dyDescent="0.2">
      <c r="A24"/>
      <c r="B24"/>
      <c r="H24"/>
      <c r="I24"/>
      <c r="J24"/>
      <c r="K24"/>
      <c r="L24"/>
      <c r="M24"/>
      <c r="N24"/>
      <c r="O24"/>
    </row>
  </sheetData>
  <mergeCells count="1">
    <mergeCell ref="A8:A9"/>
  </mergeCells>
  <pageMargins left="0.70866141732283472" right="0.70866141732283472" top="0.74803149606299213" bottom="0.74803149606299213" header="0.31496062992125984" footer="0.31496062992125984"/>
  <pageSetup paperSize="9" fitToWidth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36"/>
  <sheetViews>
    <sheetView showGridLines="0" zoomScaleNormal="100" workbookViewId="0">
      <selection activeCell="G32" sqref="G32"/>
    </sheetView>
  </sheetViews>
  <sheetFormatPr baseColWidth="10" defaultColWidth="11.42578125" defaultRowHeight="12.75" x14ac:dyDescent="0.2"/>
  <cols>
    <col min="1" max="1" width="30.7109375" style="4" customWidth="1"/>
    <col min="2" max="6" width="11.42578125" style="4" customWidth="1"/>
    <col min="7" max="16384" width="11.42578125" style="4"/>
  </cols>
  <sheetData>
    <row r="1" spans="1:9" ht="13.5" customHeight="1" x14ac:dyDescent="0.2">
      <c r="A1" s="1" t="s">
        <v>23</v>
      </c>
      <c r="I1" s="1" t="s">
        <v>23</v>
      </c>
    </row>
    <row r="2" spans="1:9" ht="11.25" customHeight="1" x14ac:dyDescent="0.2">
      <c r="A2" s="5" t="s">
        <v>0</v>
      </c>
      <c r="I2" s="5" t="s">
        <v>0</v>
      </c>
    </row>
    <row r="3" spans="1:9" ht="11.25" customHeight="1" x14ac:dyDescent="0.2">
      <c r="A3" s="2" t="s">
        <v>1</v>
      </c>
      <c r="I3" s="2" t="s">
        <v>1</v>
      </c>
    </row>
    <row r="4" spans="1:9" ht="11.25" customHeight="1" x14ac:dyDescent="0.2">
      <c r="A4" s="2" t="s">
        <v>24</v>
      </c>
      <c r="I4" s="2" t="s">
        <v>24</v>
      </c>
    </row>
    <row r="5" spans="1:9" ht="11.25" customHeight="1" x14ac:dyDescent="0.2">
      <c r="A5" s="3" t="s">
        <v>7</v>
      </c>
      <c r="I5" s="3" t="s">
        <v>7</v>
      </c>
    </row>
    <row r="6" spans="1:9" ht="11.25" customHeight="1" x14ac:dyDescent="0.2">
      <c r="A6" s="3"/>
      <c r="I6" s="3"/>
    </row>
    <row r="8" spans="1:9" ht="53.25" customHeight="1" x14ac:dyDescent="0.2">
      <c r="A8" s="19" t="s">
        <v>8</v>
      </c>
      <c r="B8" s="6" t="s">
        <v>15</v>
      </c>
      <c r="C8" s="14" t="s">
        <v>6</v>
      </c>
      <c r="D8" s="6" t="s">
        <v>4</v>
      </c>
      <c r="E8" s="6" t="s">
        <v>3</v>
      </c>
      <c r="F8" s="14" t="s">
        <v>2</v>
      </c>
      <c r="G8" s="14" t="s">
        <v>5</v>
      </c>
      <c r="H8" s="12"/>
    </row>
    <row r="9" spans="1:9" x14ac:dyDescent="0.2">
      <c r="A9" s="20"/>
      <c r="B9" s="15" t="s">
        <v>9</v>
      </c>
      <c r="C9" s="16" t="s">
        <v>10</v>
      </c>
      <c r="D9" s="16" t="s">
        <v>10</v>
      </c>
      <c r="E9" s="16" t="s">
        <v>13</v>
      </c>
      <c r="F9" s="16" t="s">
        <v>10</v>
      </c>
      <c r="G9" s="16" t="s">
        <v>10</v>
      </c>
      <c r="H9" s="13"/>
    </row>
    <row r="10" spans="1:9" ht="12.75" customHeight="1" x14ac:dyDescent="0.2">
      <c r="A10" s="17" t="s">
        <v>15</v>
      </c>
      <c r="B10" s="8">
        <f>B16</f>
        <v>204300</v>
      </c>
      <c r="C10" s="9">
        <f>C16/$B10</f>
        <v>0.50382280959373471</v>
      </c>
      <c r="D10" s="9">
        <f t="shared" ref="D10:G10" si="0">D16/$B10</f>
        <v>0.16926578560939795</v>
      </c>
      <c r="E10" s="9">
        <f t="shared" si="0"/>
        <v>9.1629955947136563E-2</v>
      </c>
      <c r="F10" s="9">
        <f t="shared" si="0"/>
        <v>0.10889378365149291</v>
      </c>
      <c r="G10" s="9">
        <f t="shared" si="0"/>
        <v>0.12638766519823788</v>
      </c>
      <c r="H10" s="11"/>
    </row>
    <row r="11" spans="1:9" ht="12.75" customHeight="1" x14ac:dyDescent="0.2">
      <c r="A11" s="7" t="s">
        <v>14</v>
      </c>
      <c r="B11" s="8">
        <f t="shared" ref="B11:B13" si="1">B17</f>
        <v>141768</v>
      </c>
      <c r="C11" s="9">
        <f t="shared" ref="C11:G13" si="2">C17/$B11</f>
        <v>0.50513515038654699</v>
      </c>
      <c r="D11" s="9">
        <f t="shared" si="2"/>
        <v>0.18133852491394392</v>
      </c>
      <c r="E11" s="9">
        <f t="shared" si="2"/>
        <v>8.8546075277918856E-2</v>
      </c>
      <c r="F11" s="9">
        <f t="shared" si="2"/>
        <v>0.10509423847412674</v>
      </c>
      <c r="G11" s="9">
        <f t="shared" si="2"/>
        <v>0.11988601094746346</v>
      </c>
      <c r="H11" s="11"/>
    </row>
    <row r="12" spans="1:9" ht="12.75" customHeight="1" x14ac:dyDescent="0.2">
      <c r="A12" s="7" t="s">
        <v>11</v>
      </c>
      <c r="B12" s="8">
        <f t="shared" si="1"/>
        <v>17352</v>
      </c>
      <c r="C12" s="9">
        <f>C18/$B12</f>
        <v>0.54189718764407557</v>
      </c>
      <c r="D12" s="9">
        <f t="shared" si="2"/>
        <v>0.17242969110189027</v>
      </c>
      <c r="E12" s="9">
        <f t="shared" si="2"/>
        <v>0.10160212079299216</v>
      </c>
      <c r="F12" s="9">
        <f t="shared" si="2"/>
        <v>0.13877362840018442</v>
      </c>
      <c r="G12" s="9">
        <f t="shared" si="2"/>
        <v>4.5297372060857537E-2</v>
      </c>
      <c r="H12" s="11"/>
    </row>
    <row r="13" spans="1:9" ht="12.75" customHeight="1" x14ac:dyDescent="0.2">
      <c r="A13" s="7" t="s">
        <v>12</v>
      </c>
      <c r="B13" s="8">
        <f t="shared" si="1"/>
        <v>45180</v>
      </c>
      <c r="C13" s="9">
        <f t="shared" si="2"/>
        <v>0.48508189464364765</v>
      </c>
      <c r="D13" s="9">
        <f t="shared" si="2"/>
        <v>0.13016821602478973</v>
      </c>
      <c r="E13" s="9">
        <f t="shared" si="2"/>
        <v>9.7476759628154053E-2</v>
      </c>
      <c r="F13" s="9">
        <f t="shared" si="2"/>
        <v>0.10934041611332448</v>
      </c>
      <c r="G13" s="9">
        <f t="shared" si="2"/>
        <v>0.17793271359008411</v>
      </c>
      <c r="H13" s="11"/>
    </row>
    <row r="15" spans="1:9" x14ac:dyDescent="0.2">
      <c r="B15"/>
      <c r="C15"/>
      <c r="D15"/>
      <c r="E15"/>
      <c r="F15"/>
      <c r="G15"/>
    </row>
    <row r="16" spans="1:9" x14ac:dyDescent="0.2">
      <c r="A16" s="17" t="s">
        <v>15</v>
      </c>
      <c r="B16" s="8">
        <f>B17+B18+B19</f>
        <v>204300</v>
      </c>
      <c r="C16" s="8">
        <f>C17+C18+C19</f>
        <v>102931</v>
      </c>
      <c r="D16" s="8">
        <v>34581</v>
      </c>
      <c r="E16" s="8">
        <v>18720</v>
      </c>
      <c r="F16" s="8">
        <v>22247</v>
      </c>
      <c r="G16" s="8">
        <f>B16-C16-D16-E16-F16</f>
        <v>25821</v>
      </c>
    </row>
    <row r="17" spans="1:15" x14ac:dyDescent="0.2">
      <c r="A17" s="7" t="s">
        <v>14</v>
      </c>
      <c r="B17" s="8">
        <v>141768</v>
      </c>
      <c r="C17" s="10">
        <v>71612</v>
      </c>
      <c r="D17" s="10">
        <v>25708</v>
      </c>
      <c r="E17" s="10">
        <v>12553</v>
      </c>
      <c r="F17" s="10">
        <v>14899</v>
      </c>
      <c r="G17" s="8">
        <f t="shared" ref="G17:G19" si="3">B17-C17-D17-E17-F17</f>
        <v>16996</v>
      </c>
    </row>
    <row r="18" spans="1:15" ht="13.5" customHeight="1" x14ac:dyDescent="0.2">
      <c r="A18" s="7" t="s">
        <v>11</v>
      </c>
      <c r="B18" s="8">
        <v>17352</v>
      </c>
      <c r="C18" s="10">
        <v>9403</v>
      </c>
      <c r="D18" s="10">
        <v>2992</v>
      </c>
      <c r="E18" s="10">
        <v>1763</v>
      </c>
      <c r="F18" s="10">
        <v>2408</v>
      </c>
      <c r="G18" s="8">
        <f t="shared" si="3"/>
        <v>786</v>
      </c>
      <c r="I18"/>
      <c r="J18"/>
      <c r="K18"/>
      <c r="L18"/>
      <c r="M18"/>
      <c r="N18"/>
      <c r="O18"/>
    </row>
    <row r="19" spans="1:15" ht="11.25" customHeight="1" x14ac:dyDescent="0.2">
      <c r="A19" s="7" t="s">
        <v>12</v>
      </c>
      <c r="B19" s="8">
        <f>41163+4017</f>
        <v>45180</v>
      </c>
      <c r="C19" s="10">
        <v>21916</v>
      </c>
      <c r="D19" s="10">
        <f>D16-D17-D18</f>
        <v>5881</v>
      </c>
      <c r="E19" s="10">
        <f t="shared" ref="E19:F19" si="4">E16-E17-E18</f>
        <v>4404</v>
      </c>
      <c r="F19" s="10">
        <f t="shared" si="4"/>
        <v>4940</v>
      </c>
      <c r="G19" s="8">
        <f t="shared" si="3"/>
        <v>8039</v>
      </c>
      <c r="I19"/>
      <c r="J19"/>
      <c r="K19"/>
      <c r="L19"/>
      <c r="M19"/>
      <c r="N19"/>
      <c r="O19"/>
    </row>
    <row r="20" spans="1:15" ht="11.25" customHeight="1" x14ac:dyDescent="0.2">
      <c r="B20"/>
      <c r="C20"/>
      <c r="D20"/>
      <c r="E20"/>
      <c r="F20"/>
      <c r="G20"/>
      <c r="I20"/>
      <c r="J20"/>
      <c r="K20"/>
      <c r="L20"/>
      <c r="M20"/>
      <c r="N20"/>
      <c r="O20"/>
    </row>
    <row r="21" spans="1:15" ht="53.25" customHeight="1" x14ac:dyDescent="0.2">
      <c r="A21"/>
      <c r="B21"/>
      <c r="C21"/>
      <c r="D21"/>
      <c r="E21"/>
      <c r="F21"/>
      <c r="G21" s="18"/>
      <c r="H21"/>
      <c r="I21"/>
      <c r="J21"/>
      <c r="K21"/>
      <c r="L21"/>
      <c r="M21"/>
      <c r="N21"/>
      <c r="O21"/>
    </row>
    <row r="22" spans="1:1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15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1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5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1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15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1:15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1:1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5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5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</sheetData>
  <mergeCells count="1">
    <mergeCell ref="A8:A9"/>
  </mergeCells>
  <pageMargins left="0.70866141732283472" right="0.70866141732283472" top="0.74803149606299213" bottom="0.74803149606299213" header="0.31496062992125984" footer="0.31496062992125984"/>
  <pageSetup paperSize="9" fitToWidth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36"/>
  <sheetViews>
    <sheetView showGridLines="0" zoomScaleNormal="100" workbookViewId="0">
      <selection activeCell="G19" sqref="G19"/>
    </sheetView>
  </sheetViews>
  <sheetFormatPr baseColWidth="10" defaultColWidth="11.42578125" defaultRowHeight="12.75" x14ac:dyDescent="0.2"/>
  <cols>
    <col min="1" max="1" width="30.7109375" style="4" customWidth="1"/>
    <col min="2" max="6" width="11.42578125" style="4" customWidth="1"/>
    <col min="7" max="16384" width="11.42578125" style="4"/>
  </cols>
  <sheetData>
    <row r="1" spans="1:9" ht="13.5" customHeight="1" x14ac:dyDescent="0.2">
      <c r="A1" s="1" t="s">
        <v>25</v>
      </c>
      <c r="I1" s="1" t="s">
        <v>25</v>
      </c>
    </row>
    <row r="2" spans="1:9" ht="11.25" customHeight="1" x14ac:dyDescent="0.2">
      <c r="A2" s="5" t="s">
        <v>0</v>
      </c>
      <c r="I2" s="5" t="s">
        <v>0</v>
      </c>
    </row>
    <row r="3" spans="1:9" ht="11.25" customHeight="1" x14ac:dyDescent="0.2">
      <c r="A3" s="2" t="s">
        <v>1</v>
      </c>
      <c r="I3" s="2" t="s">
        <v>1</v>
      </c>
    </row>
    <row r="4" spans="1:9" ht="11.25" customHeight="1" x14ac:dyDescent="0.2">
      <c r="A4" s="2" t="s">
        <v>26</v>
      </c>
      <c r="I4" s="2" t="s">
        <v>26</v>
      </c>
    </row>
    <row r="5" spans="1:9" ht="11.25" customHeight="1" x14ac:dyDescent="0.2">
      <c r="A5" s="3" t="s">
        <v>7</v>
      </c>
      <c r="I5" s="3" t="s">
        <v>7</v>
      </c>
    </row>
    <row r="6" spans="1:9" ht="11.25" customHeight="1" x14ac:dyDescent="0.2">
      <c r="A6" s="3"/>
      <c r="I6" s="3"/>
    </row>
    <row r="8" spans="1:9" ht="53.25" customHeight="1" x14ac:dyDescent="0.2">
      <c r="A8" s="19" t="s">
        <v>8</v>
      </c>
      <c r="B8" s="6" t="s">
        <v>15</v>
      </c>
      <c r="C8" s="14" t="s">
        <v>6</v>
      </c>
      <c r="D8" s="6" t="s">
        <v>4</v>
      </c>
      <c r="E8" s="6" t="s">
        <v>3</v>
      </c>
      <c r="F8" s="14" t="s">
        <v>2</v>
      </c>
      <c r="G8" s="14" t="s">
        <v>5</v>
      </c>
      <c r="H8" s="12"/>
    </row>
    <row r="9" spans="1:9" x14ac:dyDescent="0.2">
      <c r="A9" s="20"/>
      <c r="B9" s="15" t="s">
        <v>9</v>
      </c>
      <c r="C9" s="16" t="s">
        <v>10</v>
      </c>
      <c r="D9" s="16" t="s">
        <v>10</v>
      </c>
      <c r="E9" s="16" t="s">
        <v>13</v>
      </c>
      <c r="F9" s="16" t="s">
        <v>10</v>
      </c>
      <c r="G9" s="16" t="s">
        <v>10</v>
      </c>
      <c r="H9" s="13"/>
    </row>
    <row r="10" spans="1:9" ht="12.75" customHeight="1" x14ac:dyDescent="0.2">
      <c r="A10" s="17" t="s">
        <v>15</v>
      </c>
      <c r="B10" s="8">
        <f>B16</f>
        <v>197414</v>
      </c>
      <c r="C10" s="9">
        <f>C16/$B10</f>
        <v>0.50867719614617002</v>
      </c>
      <c r="D10" s="9">
        <f t="shared" ref="D10:G10" si="0">D16/$B10</f>
        <v>0.16312419585237115</v>
      </c>
      <c r="E10" s="9">
        <f t="shared" si="0"/>
        <v>8.9725146139584835E-2</v>
      </c>
      <c r="F10" s="9">
        <f t="shared" si="0"/>
        <v>0.10698329399130761</v>
      </c>
      <c r="G10" s="9">
        <f t="shared" si="0"/>
        <v>0.13149016787056642</v>
      </c>
      <c r="H10" s="11"/>
    </row>
    <row r="11" spans="1:9" ht="12.75" customHeight="1" x14ac:dyDescent="0.2">
      <c r="A11" s="7" t="s">
        <v>14</v>
      </c>
      <c r="B11" s="8">
        <f t="shared" ref="B11:B13" si="1">B17</f>
        <v>135763</v>
      </c>
      <c r="C11" s="9">
        <f t="shared" ref="C11:G13" si="2">C17/$B11</f>
        <v>0.510080065997363</v>
      </c>
      <c r="D11" s="9">
        <f t="shared" si="2"/>
        <v>0.17529812982918763</v>
      </c>
      <c r="E11" s="9">
        <f t="shared" si="2"/>
        <v>8.628271325766225E-2</v>
      </c>
      <c r="F11" s="9">
        <f t="shared" si="2"/>
        <v>0.10241376516429365</v>
      </c>
      <c r="G11" s="9">
        <f t="shared" si="2"/>
        <v>0.1259253257514934</v>
      </c>
      <c r="H11" s="11"/>
    </row>
    <row r="12" spans="1:9" ht="12.75" customHeight="1" x14ac:dyDescent="0.2">
      <c r="A12" s="7" t="s">
        <v>11</v>
      </c>
      <c r="B12" s="8">
        <f t="shared" si="1"/>
        <v>16976</v>
      </c>
      <c r="C12" s="9">
        <f>C18/$B12</f>
        <v>0.54205937794533454</v>
      </c>
      <c r="D12" s="9">
        <f t="shared" si="2"/>
        <v>0.17059377945334589</v>
      </c>
      <c r="E12" s="9">
        <f t="shared" si="2"/>
        <v>0.10161404335532516</v>
      </c>
      <c r="F12" s="9">
        <f t="shared" si="2"/>
        <v>0.13907869934024505</v>
      </c>
      <c r="G12" s="9">
        <f t="shared" si="2"/>
        <v>4.6654099905749292E-2</v>
      </c>
      <c r="H12" s="11"/>
    </row>
    <row r="13" spans="1:9" ht="12.75" customHeight="1" x14ac:dyDescent="0.2">
      <c r="A13" s="7" t="s">
        <v>12</v>
      </c>
      <c r="B13" s="8">
        <f t="shared" si="1"/>
        <v>44675</v>
      </c>
      <c r="C13" s="9">
        <f t="shared" si="2"/>
        <v>0.49172915500839398</v>
      </c>
      <c r="D13" s="9">
        <f t="shared" si="2"/>
        <v>0.12329043088975937</v>
      </c>
      <c r="E13" s="9">
        <f t="shared" si="2"/>
        <v>9.5668718522663676E-2</v>
      </c>
      <c r="F13" s="9">
        <f t="shared" si="2"/>
        <v>0.10867375489647454</v>
      </c>
      <c r="G13" s="9">
        <f t="shared" si="2"/>
        <v>0.18063794068270844</v>
      </c>
      <c r="H13" s="11"/>
    </row>
    <row r="15" spans="1:9" x14ac:dyDescent="0.2">
      <c r="B15"/>
      <c r="C15"/>
      <c r="D15"/>
      <c r="E15"/>
      <c r="F15"/>
      <c r="G15"/>
    </row>
    <row r="16" spans="1:9" x14ac:dyDescent="0.2">
      <c r="A16" s="17" t="s">
        <v>15</v>
      </c>
      <c r="B16" s="8">
        <f>B17+B18+B19</f>
        <v>197414</v>
      </c>
      <c r="C16" s="8">
        <f>C17+C18+C19</f>
        <v>100420</v>
      </c>
      <c r="D16" s="8">
        <v>32203</v>
      </c>
      <c r="E16" s="8">
        <v>17713</v>
      </c>
      <c r="F16" s="8">
        <v>21120</v>
      </c>
      <c r="G16" s="8">
        <v>25958</v>
      </c>
    </row>
    <row r="17" spans="1:15" x14ac:dyDescent="0.2">
      <c r="A17" s="7" t="s">
        <v>14</v>
      </c>
      <c r="B17" s="8">
        <v>135763</v>
      </c>
      <c r="C17" s="10">
        <v>69250</v>
      </c>
      <c r="D17" s="10">
        <v>23799</v>
      </c>
      <c r="E17" s="10">
        <v>11714</v>
      </c>
      <c r="F17" s="10">
        <v>13904</v>
      </c>
      <c r="G17" s="8">
        <v>17096</v>
      </c>
    </row>
    <row r="18" spans="1:15" ht="13.5" customHeight="1" x14ac:dyDescent="0.2">
      <c r="A18" s="7" t="s">
        <v>11</v>
      </c>
      <c r="B18" s="8">
        <v>16976</v>
      </c>
      <c r="C18" s="10">
        <v>9202</v>
      </c>
      <c r="D18" s="10">
        <v>2896</v>
      </c>
      <c r="E18" s="10">
        <v>1725</v>
      </c>
      <c r="F18" s="10">
        <v>2361</v>
      </c>
      <c r="G18" s="8">
        <v>792</v>
      </c>
      <c r="I18"/>
      <c r="J18"/>
      <c r="K18"/>
      <c r="L18"/>
      <c r="M18"/>
      <c r="N18"/>
      <c r="O18"/>
    </row>
    <row r="19" spans="1:15" ht="11.25" customHeight="1" x14ac:dyDescent="0.2">
      <c r="A19" s="7" t="s">
        <v>12</v>
      </c>
      <c r="B19" s="8">
        <f>40596+4079</f>
        <v>44675</v>
      </c>
      <c r="C19" s="10">
        <f>20026+1942</f>
        <v>21968</v>
      </c>
      <c r="D19" s="10">
        <v>5508</v>
      </c>
      <c r="E19" s="10">
        <v>4274</v>
      </c>
      <c r="F19" s="10">
        <v>4855</v>
      </c>
      <c r="G19" s="8">
        <v>8070</v>
      </c>
      <c r="I19"/>
      <c r="J19"/>
      <c r="K19"/>
      <c r="L19"/>
      <c r="M19"/>
      <c r="N19"/>
      <c r="O19"/>
    </row>
    <row r="20" spans="1:15" ht="11.25" customHeight="1" x14ac:dyDescent="0.2">
      <c r="B20"/>
      <c r="C20"/>
      <c r="D20"/>
      <c r="E20"/>
      <c r="F20"/>
      <c r="G20"/>
      <c r="I20"/>
      <c r="J20"/>
      <c r="K20"/>
      <c r="L20"/>
      <c r="M20"/>
      <c r="N20"/>
      <c r="O20"/>
    </row>
    <row r="21" spans="1:15" ht="53.25" customHeight="1" x14ac:dyDescent="0.2">
      <c r="A21"/>
      <c r="B21"/>
      <c r="C21"/>
      <c r="D21"/>
      <c r="E21"/>
      <c r="F21"/>
      <c r="G21" s="18"/>
      <c r="H21"/>
      <c r="I21"/>
      <c r="J21"/>
      <c r="K21"/>
      <c r="L21"/>
      <c r="M21"/>
      <c r="N21"/>
      <c r="O21"/>
    </row>
    <row r="22" spans="1:1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15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1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5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1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15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1:15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1:1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5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5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</sheetData>
  <mergeCells count="1">
    <mergeCell ref="A8:A9"/>
  </mergeCells>
  <pageMargins left="0.70866141732283472" right="0.70866141732283472" top="0.74803149606299213" bottom="0.74803149606299213" header="0.31496062992125984" footer="0.31496062992125984"/>
  <pageSetup paperSize="9" fitToWidth="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showGridLines="0" zoomScaleNormal="100" workbookViewId="0">
      <selection activeCell="C29" sqref="C29"/>
    </sheetView>
  </sheetViews>
  <sheetFormatPr baseColWidth="10" defaultColWidth="11.42578125" defaultRowHeight="12.75" x14ac:dyDescent="0.2"/>
  <cols>
    <col min="1" max="1" width="30.7109375" style="4" customWidth="1"/>
    <col min="2" max="6" width="11.42578125" style="4" customWidth="1"/>
    <col min="7" max="16384" width="11.42578125" style="4"/>
  </cols>
  <sheetData>
    <row r="1" spans="1:9" ht="13.5" customHeight="1" x14ac:dyDescent="0.2">
      <c r="A1" s="1" t="s">
        <v>22</v>
      </c>
      <c r="I1" s="1" t="s">
        <v>22</v>
      </c>
    </row>
    <row r="2" spans="1:9" ht="11.25" customHeight="1" x14ac:dyDescent="0.2">
      <c r="A2" s="5" t="s">
        <v>0</v>
      </c>
      <c r="I2" s="5" t="s">
        <v>0</v>
      </c>
    </row>
    <row r="3" spans="1:9" ht="11.25" customHeight="1" x14ac:dyDescent="0.2">
      <c r="A3" s="2" t="s">
        <v>1</v>
      </c>
      <c r="I3" s="2" t="s">
        <v>1</v>
      </c>
    </row>
    <row r="4" spans="1:9" ht="11.25" customHeight="1" x14ac:dyDescent="0.2">
      <c r="A4" s="2" t="s">
        <v>21</v>
      </c>
      <c r="I4" s="2" t="s">
        <v>21</v>
      </c>
    </row>
    <row r="5" spans="1:9" ht="11.25" customHeight="1" x14ac:dyDescent="0.2">
      <c r="A5" s="3" t="s">
        <v>7</v>
      </c>
      <c r="I5" s="3" t="s">
        <v>7</v>
      </c>
    </row>
    <row r="6" spans="1:9" ht="11.25" customHeight="1" x14ac:dyDescent="0.2">
      <c r="A6" s="3"/>
      <c r="I6" s="3"/>
    </row>
    <row r="8" spans="1:9" ht="53.25" customHeight="1" x14ac:dyDescent="0.2">
      <c r="A8" s="19" t="s">
        <v>8</v>
      </c>
      <c r="B8" s="6" t="s">
        <v>15</v>
      </c>
      <c r="C8" s="14" t="s">
        <v>6</v>
      </c>
      <c r="D8" s="6" t="s">
        <v>4</v>
      </c>
      <c r="E8" s="6" t="s">
        <v>3</v>
      </c>
      <c r="F8" s="14" t="s">
        <v>2</v>
      </c>
      <c r="G8" s="14" t="s">
        <v>5</v>
      </c>
      <c r="H8" s="12"/>
    </row>
    <row r="9" spans="1:9" x14ac:dyDescent="0.2">
      <c r="A9" s="20"/>
      <c r="B9" s="15" t="s">
        <v>9</v>
      </c>
      <c r="C9" s="16" t="s">
        <v>10</v>
      </c>
      <c r="D9" s="16" t="s">
        <v>10</v>
      </c>
      <c r="E9" s="16" t="s">
        <v>13</v>
      </c>
      <c r="F9" s="16" t="s">
        <v>10</v>
      </c>
      <c r="G9" s="16" t="s">
        <v>10</v>
      </c>
      <c r="H9" s="13"/>
    </row>
    <row r="10" spans="1:9" ht="12.75" customHeight="1" x14ac:dyDescent="0.2">
      <c r="A10" s="17" t="s">
        <v>15</v>
      </c>
      <c r="B10" s="8">
        <f>B16</f>
        <v>190495</v>
      </c>
      <c r="C10" s="9">
        <f>C16/$B10</f>
        <v>0.51538885535053414</v>
      </c>
      <c r="D10" s="9">
        <f t="shared" ref="D10:G10" si="0">D16/$B10</f>
        <v>-0.15794115331111053</v>
      </c>
      <c r="E10" s="9">
        <f t="shared" si="0"/>
        <v>-8.7760833617680251E-2</v>
      </c>
      <c r="F10" s="9">
        <f t="shared" si="0"/>
        <v>-0.10462741804246831</v>
      </c>
      <c r="G10" s="9">
        <f t="shared" si="0"/>
        <v>-0.13428173967820678</v>
      </c>
      <c r="H10" s="11"/>
    </row>
    <row r="11" spans="1:9" ht="12.75" customHeight="1" x14ac:dyDescent="0.2">
      <c r="A11" s="7" t="s">
        <v>14</v>
      </c>
      <c r="B11" s="8">
        <f t="shared" ref="B11:B13" si="1">B17</f>
        <v>129491</v>
      </c>
      <c r="C11" s="9">
        <f t="shared" ref="C11:G13" si="2">C17/$B11</f>
        <v>0.51630615255114254</v>
      </c>
      <c r="D11" s="9">
        <f t="shared" si="2"/>
        <v>-0.1695252951942606</v>
      </c>
      <c r="E11" s="9">
        <f t="shared" si="2"/>
        <v>-8.4523248719988259E-2</v>
      </c>
      <c r="F11" s="9">
        <f t="shared" si="2"/>
        <v>-9.9813886679383124E-2</v>
      </c>
      <c r="G11" s="9">
        <f t="shared" si="2"/>
        <v>-0.12983141685522545</v>
      </c>
      <c r="H11" s="11"/>
    </row>
    <row r="12" spans="1:9" ht="12.75" customHeight="1" x14ac:dyDescent="0.2">
      <c r="A12" s="7" t="s">
        <v>11</v>
      </c>
      <c r="B12" s="8">
        <f t="shared" si="1"/>
        <v>17007</v>
      </c>
      <c r="C12" s="9">
        <f>C18/$B12</f>
        <v>0.54983242194390547</v>
      </c>
      <c r="D12" s="9">
        <f t="shared" si="2"/>
        <v>-0.17028282471923326</v>
      </c>
      <c r="E12" s="9">
        <f t="shared" si="2"/>
        <v>-9.8194860939613104E-2</v>
      </c>
      <c r="F12" s="9">
        <f t="shared" si="2"/>
        <v>-0.13441524078320691</v>
      </c>
      <c r="G12" s="9">
        <f t="shared" si="2"/>
        <v>-4.7274651614041277E-2</v>
      </c>
      <c r="H12" s="11"/>
    </row>
    <row r="13" spans="1:9" ht="12.75" customHeight="1" x14ac:dyDescent="0.2">
      <c r="A13" s="7" t="s">
        <v>12</v>
      </c>
      <c r="B13" s="8">
        <f t="shared" si="1"/>
        <v>43997</v>
      </c>
      <c r="C13" s="9">
        <f t="shared" si="2"/>
        <v>0.49937495738345794</v>
      </c>
      <c r="D13" s="9">
        <f t="shared" si="2"/>
        <v>-0.11907630065686296</v>
      </c>
      <c r="E13" s="9">
        <f t="shared" si="2"/>
        <v>-9.3256358388071919E-2</v>
      </c>
      <c r="F13" s="9">
        <f t="shared" si="2"/>
        <v>-0.10728004182103325</v>
      </c>
      <c r="G13" s="9">
        <f t="shared" si="2"/>
        <v>-0.1810123417505739</v>
      </c>
      <c r="H13" s="11"/>
    </row>
    <row r="15" spans="1:9" x14ac:dyDescent="0.2">
      <c r="B15"/>
      <c r="C15"/>
      <c r="D15"/>
      <c r="E15"/>
      <c r="F15"/>
      <c r="G15"/>
    </row>
    <row r="16" spans="1:9" x14ac:dyDescent="0.2">
      <c r="A16" s="17" t="s">
        <v>15</v>
      </c>
      <c r="B16" s="8">
        <v>190495</v>
      </c>
      <c r="C16" s="8">
        <v>98179</v>
      </c>
      <c r="D16" s="8">
        <f>D17+D18+D19</f>
        <v>-30087</v>
      </c>
      <c r="E16" s="8">
        <f t="shared" ref="E16:F16" si="3">E17+E18+E19</f>
        <v>-16718</v>
      </c>
      <c r="F16" s="8">
        <f t="shared" si="3"/>
        <v>-19931</v>
      </c>
      <c r="G16" s="8">
        <f>G17+G18+G19</f>
        <v>-25580</v>
      </c>
    </row>
    <row r="17" spans="1:15" x14ac:dyDescent="0.2">
      <c r="A17" s="7" t="s">
        <v>14</v>
      </c>
      <c r="B17" s="8">
        <v>129491</v>
      </c>
      <c r="C17" s="10">
        <v>66857</v>
      </c>
      <c r="D17" s="10">
        <v>-21952</v>
      </c>
      <c r="E17" s="10">
        <v>-10945</v>
      </c>
      <c r="F17" s="10">
        <v>-12925</v>
      </c>
      <c r="G17" s="8">
        <f t="shared" ref="G17:G19" si="4">-(B17-C17+D17+E17+F17)</f>
        <v>-16812</v>
      </c>
    </row>
    <row r="18" spans="1:15" ht="13.5" customHeight="1" x14ac:dyDescent="0.2">
      <c r="A18" s="7" t="s">
        <v>11</v>
      </c>
      <c r="B18" s="8">
        <v>17007</v>
      </c>
      <c r="C18" s="10">
        <v>9351</v>
      </c>
      <c r="D18" s="10">
        <v>-2896</v>
      </c>
      <c r="E18" s="10">
        <v>-1670</v>
      </c>
      <c r="F18" s="10">
        <v>-2286</v>
      </c>
      <c r="G18" s="8">
        <f>-(B18-C18+D18+E18+F18)</f>
        <v>-804</v>
      </c>
      <c r="I18"/>
      <c r="J18"/>
      <c r="K18"/>
      <c r="L18"/>
      <c r="M18"/>
      <c r="N18"/>
      <c r="O18"/>
    </row>
    <row r="19" spans="1:15" ht="11.25" customHeight="1" x14ac:dyDescent="0.2">
      <c r="A19" s="7" t="s">
        <v>12</v>
      </c>
      <c r="B19" s="8">
        <f>40004+3993</f>
        <v>43997</v>
      </c>
      <c r="C19" s="10">
        <f>20016+1955</f>
        <v>21971</v>
      </c>
      <c r="D19" s="10">
        <f>-4580-659</f>
        <v>-5239</v>
      </c>
      <c r="E19" s="10">
        <f>-3543-560</f>
        <v>-4103</v>
      </c>
      <c r="F19" s="10">
        <f>-4199-521</f>
        <v>-4720</v>
      </c>
      <c r="G19" s="8">
        <f t="shared" si="4"/>
        <v>-7964</v>
      </c>
      <c r="I19"/>
      <c r="J19"/>
      <c r="K19"/>
      <c r="L19"/>
      <c r="M19"/>
      <c r="N19"/>
      <c r="O19"/>
    </row>
    <row r="20" spans="1:15" ht="11.25" customHeight="1" x14ac:dyDescent="0.2">
      <c r="B20"/>
      <c r="C20"/>
      <c r="D20"/>
      <c r="E20"/>
      <c r="F20"/>
      <c r="G20"/>
      <c r="I20"/>
      <c r="J20"/>
      <c r="K20"/>
      <c r="L20"/>
      <c r="M20"/>
      <c r="N20"/>
      <c r="O20"/>
    </row>
    <row r="21" spans="1:15" ht="11.25" customHeight="1" x14ac:dyDescent="0.2">
      <c r="B21"/>
      <c r="C21"/>
      <c r="D21"/>
      <c r="E21"/>
      <c r="F21"/>
      <c r="G21"/>
      <c r="I21"/>
      <c r="J21"/>
      <c r="K21"/>
      <c r="L21"/>
      <c r="M21"/>
      <c r="N21"/>
      <c r="O21"/>
    </row>
    <row r="22" spans="1:15" ht="11.25" customHeight="1" x14ac:dyDescent="0.2">
      <c r="B22"/>
      <c r="C22"/>
      <c r="D22"/>
      <c r="E22"/>
      <c r="F22"/>
      <c r="G22"/>
      <c r="I22"/>
      <c r="J22"/>
      <c r="K22"/>
      <c r="L22"/>
      <c r="M22"/>
      <c r="N22"/>
      <c r="O22"/>
    </row>
    <row r="23" spans="1:15" ht="11.25" customHeight="1" x14ac:dyDescent="0.2">
      <c r="C23"/>
      <c r="D23"/>
      <c r="E23"/>
      <c r="F23"/>
      <c r="G23" s="18"/>
      <c r="I23"/>
      <c r="J23"/>
      <c r="K23"/>
      <c r="L23"/>
      <c r="M23"/>
      <c r="N23"/>
      <c r="O23"/>
    </row>
    <row r="24" spans="1:15" x14ac:dyDescent="0.2">
      <c r="A24"/>
      <c r="B24"/>
      <c r="C24"/>
      <c r="D24"/>
      <c r="E24"/>
      <c r="F24"/>
      <c r="G24" s="18"/>
      <c r="H24"/>
      <c r="I24"/>
      <c r="J24"/>
      <c r="K24"/>
      <c r="L24"/>
      <c r="M24"/>
      <c r="N24"/>
      <c r="O24"/>
    </row>
    <row r="25" spans="1:15" ht="53.25" customHeight="1" x14ac:dyDescent="0.2">
      <c r="A25"/>
      <c r="B25"/>
      <c r="C25"/>
      <c r="D25"/>
      <c r="E25"/>
      <c r="F25"/>
      <c r="G25" s="18"/>
      <c r="H25"/>
      <c r="I25"/>
      <c r="J25"/>
      <c r="K25"/>
      <c r="L25"/>
      <c r="M25"/>
      <c r="N25"/>
      <c r="O25"/>
    </row>
    <row r="26" spans="1:15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1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15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1:15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1:1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5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5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</sheetData>
  <mergeCells count="1">
    <mergeCell ref="A8:A9"/>
  </mergeCells>
  <pageMargins left="0.70866141732283472" right="0.70866141732283472" top="0.74803149606299213" bottom="0.74803149606299213" header="0.31496062992125984" footer="0.31496062992125984"/>
  <pageSetup paperSize="9" fitToWidth="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showGridLines="0" zoomScaleNormal="100" workbookViewId="0">
      <selection activeCell="C33" sqref="C33:D33"/>
    </sheetView>
  </sheetViews>
  <sheetFormatPr baseColWidth="10" defaultColWidth="11.42578125" defaultRowHeight="12.75" x14ac:dyDescent="0.2"/>
  <cols>
    <col min="1" max="1" width="30.7109375" style="4" customWidth="1"/>
    <col min="2" max="6" width="11.42578125" style="4" customWidth="1"/>
    <col min="7" max="16384" width="11.42578125" style="4"/>
  </cols>
  <sheetData>
    <row r="1" spans="1:9" ht="13.5" customHeight="1" x14ac:dyDescent="0.2">
      <c r="A1" s="1" t="s">
        <v>19</v>
      </c>
      <c r="I1" s="1" t="s">
        <v>19</v>
      </c>
    </row>
    <row r="2" spans="1:9" ht="11.25" customHeight="1" x14ac:dyDescent="0.2">
      <c r="A2" s="5" t="s">
        <v>0</v>
      </c>
      <c r="I2" s="5" t="s">
        <v>0</v>
      </c>
    </row>
    <row r="3" spans="1:9" ht="11.25" customHeight="1" x14ac:dyDescent="0.2">
      <c r="A3" s="2" t="s">
        <v>1</v>
      </c>
      <c r="I3" s="2" t="s">
        <v>1</v>
      </c>
    </row>
    <row r="4" spans="1:9" ht="11.25" customHeight="1" x14ac:dyDescent="0.2">
      <c r="A4" s="2" t="s">
        <v>20</v>
      </c>
      <c r="I4" s="2" t="s">
        <v>20</v>
      </c>
    </row>
    <row r="5" spans="1:9" ht="11.25" customHeight="1" x14ac:dyDescent="0.2">
      <c r="A5" s="3" t="s">
        <v>7</v>
      </c>
      <c r="I5" s="3" t="s">
        <v>7</v>
      </c>
    </row>
    <row r="6" spans="1:9" ht="11.25" customHeight="1" x14ac:dyDescent="0.2">
      <c r="A6" s="3"/>
      <c r="I6" s="3"/>
    </row>
    <row r="8" spans="1:9" ht="53.25" customHeight="1" x14ac:dyDescent="0.2">
      <c r="A8" s="19" t="s">
        <v>8</v>
      </c>
      <c r="B8" s="6" t="s">
        <v>15</v>
      </c>
      <c r="C8" s="14" t="s">
        <v>6</v>
      </c>
      <c r="D8" s="6" t="s">
        <v>4</v>
      </c>
      <c r="E8" s="6" t="s">
        <v>3</v>
      </c>
      <c r="F8" s="14" t="s">
        <v>2</v>
      </c>
      <c r="G8" s="14" t="s">
        <v>5</v>
      </c>
      <c r="H8" s="12"/>
    </row>
    <row r="9" spans="1:9" x14ac:dyDescent="0.2">
      <c r="A9" s="20"/>
      <c r="B9" s="15" t="s">
        <v>9</v>
      </c>
      <c r="C9" s="16" t="s">
        <v>10</v>
      </c>
      <c r="D9" s="16" t="s">
        <v>10</v>
      </c>
      <c r="E9" s="16" t="s">
        <v>13</v>
      </c>
      <c r="F9" s="16" t="s">
        <v>10</v>
      </c>
      <c r="G9" s="16" t="s">
        <v>10</v>
      </c>
      <c r="H9" s="13"/>
    </row>
    <row r="10" spans="1:9" ht="12.75" customHeight="1" x14ac:dyDescent="0.2">
      <c r="A10" s="17" t="s">
        <v>15</v>
      </c>
      <c r="B10" s="8">
        <f>B16</f>
        <v>183838</v>
      </c>
      <c r="C10" s="9">
        <f>C16/$B10</f>
        <v>0.52090971398731489</v>
      </c>
      <c r="D10" s="9">
        <f t="shared" ref="D10:G10" si="0">D16/$B10</f>
        <v>-0.15193811943123836</v>
      </c>
      <c r="E10" s="9">
        <f t="shared" si="0"/>
        <v>-8.5820124239819842E-2</v>
      </c>
      <c r="F10" s="9">
        <f t="shared" si="0"/>
        <v>-0.10337906200023934</v>
      </c>
      <c r="G10" s="9">
        <f t="shared" si="0"/>
        <v>-0.13795298034138753</v>
      </c>
      <c r="H10" s="11"/>
    </row>
    <row r="11" spans="1:9" ht="12.75" customHeight="1" x14ac:dyDescent="0.2">
      <c r="A11" s="7" t="s">
        <v>14</v>
      </c>
      <c r="B11" s="8">
        <f t="shared" ref="B11:B13" si="1">B17</f>
        <v>123464</v>
      </c>
      <c r="C11" s="9">
        <f t="shared" ref="C11:G13" si="2">C17/$B11</f>
        <v>0.52100207347890881</v>
      </c>
      <c r="D11" s="9">
        <f t="shared" si="2"/>
        <v>-0.16349705177217649</v>
      </c>
      <c r="E11" s="9">
        <f t="shared" si="2"/>
        <v>-8.2793364867491739E-2</v>
      </c>
      <c r="F11" s="9">
        <f t="shared" si="2"/>
        <v>-9.8028575131212339E-2</v>
      </c>
      <c r="G11" s="9">
        <f t="shared" si="2"/>
        <v>-0.13467893475021059</v>
      </c>
      <c r="H11" s="11"/>
    </row>
    <row r="12" spans="1:9" ht="12.75" customHeight="1" x14ac:dyDescent="0.2">
      <c r="A12" s="7" t="s">
        <v>11</v>
      </c>
      <c r="B12" s="8">
        <f t="shared" si="1"/>
        <v>17153</v>
      </c>
      <c r="C12" s="9">
        <f>C18/$B12</f>
        <v>0.5589109776715443</v>
      </c>
      <c r="D12" s="9">
        <f t="shared" si="2"/>
        <v>-0.1659184982218854</v>
      </c>
      <c r="E12" s="9">
        <f t="shared" si="2"/>
        <v>-9.4210925202588475E-2</v>
      </c>
      <c r="F12" s="9">
        <f t="shared" si="2"/>
        <v>-0.13198857342738879</v>
      </c>
      <c r="G12" s="9">
        <f t="shared" si="2"/>
        <v>-4.8971025476593016E-2</v>
      </c>
      <c r="H12" s="11"/>
    </row>
    <row r="13" spans="1:9" ht="12.75" customHeight="1" x14ac:dyDescent="0.2">
      <c r="A13" s="7" t="s">
        <v>12</v>
      </c>
      <c r="B13" s="8">
        <f t="shared" si="1"/>
        <v>43221</v>
      </c>
      <c r="C13" s="9">
        <f t="shared" si="2"/>
        <v>0.50556442470095553</v>
      </c>
      <c r="D13" s="9">
        <f t="shared" si="2"/>
        <v>-0.11337081511302376</v>
      </c>
      <c r="E13" s="9">
        <f t="shared" si="2"/>
        <v>-9.1136253210245016E-2</v>
      </c>
      <c r="F13" s="9">
        <f t="shared" si="2"/>
        <v>-0.10730894703963351</v>
      </c>
      <c r="G13" s="9">
        <f t="shared" si="2"/>
        <v>-0.18261955993614215</v>
      </c>
      <c r="H13" s="11"/>
    </row>
    <row r="15" spans="1:9" x14ac:dyDescent="0.2">
      <c r="B15"/>
      <c r="C15"/>
      <c r="D15"/>
      <c r="E15"/>
      <c r="F15"/>
      <c r="G15"/>
    </row>
    <row r="16" spans="1:9" x14ac:dyDescent="0.2">
      <c r="A16" s="17" t="s">
        <v>15</v>
      </c>
      <c r="B16" s="8">
        <v>183838</v>
      </c>
      <c r="C16" s="8">
        <v>95763</v>
      </c>
      <c r="D16" s="8">
        <f>D17+D18+D19</f>
        <v>-27932</v>
      </c>
      <c r="E16" s="8">
        <f t="shared" ref="E16:F16" si="3">E17+E18+E19</f>
        <v>-15777</v>
      </c>
      <c r="F16" s="8">
        <f t="shared" si="3"/>
        <v>-19005</v>
      </c>
      <c r="G16" s="8">
        <f>G17+G18+G19</f>
        <v>-25361</v>
      </c>
    </row>
    <row r="17" spans="1:15" x14ac:dyDescent="0.2">
      <c r="A17" s="7" t="s">
        <v>14</v>
      </c>
      <c r="B17" s="8">
        <v>123464</v>
      </c>
      <c r="C17" s="10">
        <v>64325</v>
      </c>
      <c r="D17" s="10">
        <v>-20186</v>
      </c>
      <c r="E17" s="10">
        <v>-10222</v>
      </c>
      <c r="F17" s="10">
        <f>-12103</f>
        <v>-12103</v>
      </c>
      <c r="G17" s="8">
        <f t="shared" ref="G17:G19" si="4">-(B17-C17+D17+E17+F17)</f>
        <v>-16628</v>
      </c>
    </row>
    <row r="18" spans="1:15" ht="13.5" customHeight="1" x14ac:dyDescent="0.2">
      <c r="A18" s="7" t="s">
        <v>11</v>
      </c>
      <c r="B18" s="8">
        <v>17153</v>
      </c>
      <c r="C18" s="10">
        <v>9587</v>
      </c>
      <c r="D18" s="10">
        <v>-2846</v>
      </c>
      <c r="E18" s="10">
        <v>-1616</v>
      </c>
      <c r="F18" s="10">
        <v>-2264</v>
      </c>
      <c r="G18" s="8">
        <f>-(B18-C18+D18+E18+F18)</f>
        <v>-840</v>
      </c>
      <c r="I18"/>
      <c r="J18"/>
      <c r="K18"/>
      <c r="L18"/>
      <c r="M18"/>
      <c r="N18"/>
      <c r="O18"/>
    </row>
    <row r="19" spans="1:15" ht="11.25" customHeight="1" x14ac:dyDescent="0.2">
      <c r="A19" s="7" t="s">
        <v>12</v>
      </c>
      <c r="B19" s="8">
        <f>39314+3907</f>
        <v>43221</v>
      </c>
      <c r="C19" s="10">
        <f>19908+1943</f>
        <v>21851</v>
      </c>
      <c r="D19" s="10">
        <f>-4276-624</f>
        <v>-4900</v>
      </c>
      <c r="E19" s="10">
        <f>-3441-498</f>
        <v>-3939</v>
      </c>
      <c r="F19" s="10">
        <f>-4104-534</f>
        <v>-4638</v>
      </c>
      <c r="G19" s="8">
        <f t="shared" si="4"/>
        <v>-7893</v>
      </c>
      <c r="I19"/>
      <c r="J19"/>
      <c r="K19"/>
      <c r="L19"/>
      <c r="M19"/>
      <c r="N19"/>
      <c r="O19"/>
    </row>
    <row r="20" spans="1:15" ht="11.25" customHeight="1" x14ac:dyDescent="0.2">
      <c r="B20"/>
      <c r="C20"/>
      <c r="D20"/>
      <c r="E20"/>
      <c r="F20"/>
      <c r="G20"/>
      <c r="I20"/>
      <c r="J20"/>
      <c r="K20"/>
      <c r="L20"/>
      <c r="M20"/>
      <c r="N20"/>
      <c r="O20"/>
    </row>
    <row r="21" spans="1:15" ht="11.25" customHeight="1" x14ac:dyDescent="0.2">
      <c r="B21"/>
      <c r="C21"/>
      <c r="D21"/>
      <c r="E21"/>
      <c r="F21"/>
      <c r="G21"/>
      <c r="I21"/>
      <c r="J21"/>
      <c r="K21"/>
      <c r="L21"/>
      <c r="M21"/>
      <c r="N21"/>
      <c r="O21"/>
    </row>
    <row r="22" spans="1:15" ht="11.25" customHeight="1" x14ac:dyDescent="0.2">
      <c r="B22"/>
      <c r="C22"/>
      <c r="D22"/>
      <c r="E22"/>
      <c r="F22"/>
      <c r="G22"/>
      <c r="I22"/>
      <c r="J22"/>
      <c r="K22"/>
      <c r="L22"/>
      <c r="M22"/>
      <c r="N22"/>
      <c r="O22"/>
    </row>
    <row r="23" spans="1:15" ht="11.25" customHeight="1" x14ac:dyDescent="0.2">
      <c r="C23"/>
      <c r="D23"/>
      <c r="E23"/>
      <c r="F23"/>
      <c r="G23" s="18"/>
      <c r="I23"/>
      <c r="J23"/>
      <c r="K23"/>
      <c r="L23"/>
      <c r="M23"/>
      <c r="N23"/>
      <c r="O23"/>
    </row>
    <row r="24" spans="1:15" x14ac:dyDescent="0.2">
      <c r="A24"/>
      <c r="B24"/>
      <c r="C24"/>
      <c r="D24"/>
      <c r="E24"/>
      <c r="F24"/>
      <c r="G24" s="18"/>
      <c r="H24"/>
      <c r="I24"/>
      <c r="J24"/>
      <c r="K24"/>
      <c r="L24"/>
      <c r="M24"/>
      <c r="N24"/>
      <c r="O24"/>
    </row>
    <row r="25" spans="1:15" ht="53.25" customHeight="1" x14ac:dyDescent="0.2">
      <c r="A25"/>
      <c r="B25"/>
      <c r="C25"/>
      <c r="D25"/>
      <c r="E25"/>
      <c r="F25"/>
      <c r="G25" s="18"/>
      <c r="H25"/>
      <c r="I25"/>
      <c r="J25"/>
      <c r="K25"/>
      <c r="L25"/>
      <c r="M25"/>
      <c r="N25"/>
      <c r="O25"/>
    </row>
    <row r="26" spans="1:15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1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15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1:15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1:1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5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5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</sheetData>
  <mergeCells count="1">
    <mergeCell ref="A8:A9"/>
  </mergeCells>
  <pageMargins left="0.70866141732283472" right="0.70866141732283472" top="0.74803149606299213" bottom="0.74803149606299213" header="0.31496062992125984" footer="0.31496062992125984"/>
  <pageSetup paperSize="9" fitToWidth="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showGridLines="0" zoomScaleNormal="100" workbookViewId="0">
      <selection activeCell="C26" sqref="C26"/>
    </sheetView>
  </sheetViews>
  <sheetFormatPr baseColWidth="10" defaultColWidth="11.42578125" defaultRowHeight="12.75" x14ac:dyDescent="0.2"/>
  <cols>
    <col min="1" max="1" width="30.7109375" style="4" customWidth="1"/>
    <col min="2" max="6" width="11.42578125" style="4" customWidth="1"/>
    <col min="7" max="16384" width="11.42578125" style="4"/>
  </cols>
  <sheetData>
    <row r="1" spans="1:9" ht="13.5" customHeight="1" x14ac:dyDescent="0.2">
      <c r="A1" s="1" t="s">
        <v>18</v>
      </c>
      <c r="I1" s="1" t="s">
        <v>16</v>
      </c>
    </row>
    <row r="2" spans="1:9" ht="11.25" customHeight="1" x14ac:dyDescent="0.2">
      <c r="A2" s="5" t="s">
        <v>0</v>
      </c>
      <c r="I2" s="5" t="s">
        <v>0</v>
      </c>
    </row>
    <row r="3" spans="1:9" ht="11.25" customHeight="1" x14ac:dyDescent="0.2">
      <c r="A3" s="2" t="s">
        <v>1</v>
      </c>
      <c r="I3" s="2" t="s">
        <v>1</v>
      </c>
    </row>
    <row r="4" spans="1:9" ht="11.25" customHeight="1" x14ac:dyDescent="0.2">
      <c r="A4" s="2" t="s">
        <v>17</v>
      </c>
      <c r="I4" s="2" t="s">
        <v>17</v>
      </c>
    </row>
    <row r="5" spans="1:9" ht="11.25" customHeight="1" x14ac:dyDescent="0.2">
      <c r="A5" s="3" t="s">
        <v>7</v>
      </c>
      <c r="I5" s="3" t="s">
        <v>7</v>
      </c>
    </row>
    <row r="6" spans="1:9" ht="11.25" customHeight="1" x14ac:dyDescent="0.2">
      <c r="A6" s="3"/>
      <c r="I6" s="3"/>
    </row>
    <row r="8" spans="1:9" ht="53.25" customHeight="1" x14ac:dyDescent="0.2">
      <c r="A8" s="19" t="s">
        <v>8</v>
      </c>
      <c r="B8" s="6" t="s">
        <v>15</v>
      </c>
      <c r="C8" s="14" t="s">
        <v>6</v>
      </c>
      <c r="D8" s="6" t="s">
        <v>4</v>
      </c>
      <c r="E8" s="6" t="s">
        <v>3</v>
      </c>
      <c r="F8" s="14" t="s">
        <v>2</v>
      </c>
      <c r="G8" s="14" t="s">
        <v>5</v>
      </c>
      <c r="H8" s="12"/>
    </row>
    <row r="9" spans="1:9" x14ac:dyDescent="0.2">
      <c r="A9" s="20"/>
      <c r="B9" s="15" t="s">
        <v>9</v>
      </c>
      <c r="C9" s="16" t="s">
        <v>10</v>
      </c>
      <c r="D9" s="16" t="s">
        <v>10</v>
      </c>
      <c r="E9" s="16" t="s">
        <v>13</v>
      </c>
      <c r="F9" s="16" t="s">
        <v>10</v>
      </c>
      <c r="G9" s="16" t="s">
        <v>10</v>
      </c>
      <c r="H9" s="13"/>
    </row>
    <row r="10" spans="1:9" ht="12.75" customHeight="1" x14ac:dyDescent="0.2">
      <c r="A10" s="17" t="s">
        <v>15</v>
      </c>
      <c r="B10" s="8">
        <v>178138</v>
      </c>
      <c r="C10" s="9">
        <f>C16/$B10</f>
        <v>0.52679383399386992</v>
      </c>
      <c r="D10" s="9">
        <f t="shared" ref="D10:G10" si="0">D16/$B10</f>
        <v>-0.14641457746241679</v>
      </c>
      <c r="E10" s="9">
        <f t="shared" si="0"/>
        <v>-8.4075267489249914E-2</v>
      </c>
      <c r="F10" s="9">
        <f t="shared" si="0"/>
        <v>-0.10173573297106737</v>
      </c>
      <c r="G10" s="9">
        <f t="shared" si="0"/>
        <v>-0.14098058808339603</v>
      </c>
      <c r="H10" s="11"/>
    </row>
    <row r="11" spans="1:9" ht="12.75" customHeight="1" x14ac:dyDescent="0.2">
      <c r="A11" s="7" t="s">
        <v>14</v>
      </c>
      <c r="B11" s="10">
        <v>118091</v>
      </c>
      <c r="C11" s="9">
        <f t="shared" ref="C11:G13" si="1">C17/$B11</f>
        <v>0.52588258207653416</v>
      </c>
      <c r="D11" s="9">
        <f t="shared" si="1"/>
        <v>-0.15755646069556528</v>
      </c>
      <c r="E11" s="9">
        <f t="shared" si="1"/>
        <v>-8.0819029392587075E-2</v>
      </c>
      <c r="F11" s="9">
        <f t="shared" si="1"/>
        <v>-9.6823636009518085E-2</v>
      </c>
      <c r="G11" s="9">
        <f t="shared" si="1"/>
        <v>-0.13891829182579535</v>
      </c>
      <c r="H11" s="11"/>
    </row>
    <row r="12" spans="1:9" ht="12.75" customHeight="1" x14ac:dyDescent="0.2">
      <c r="A12" s="7" t="s">
        <v>11</v>
      </c>
      <c r="B12" s="10">
        <v>17420</v>
      </c>
      <c r="C12" s="9">
        <f t="shared" si="1"/>
        <v>0.56659012629161887</v>
      </c>
      <c r="D12" s="9">
        <f t="shared" si="1"/>
        <v>-0.16280137772675085</v>
      </c>
      <c r="E12" s="9">
        <f t="shared" si="1"/>
        <v>-9.2365097588978193E-2</v>
      </c>
      <c r="F12" s="9">
        <f t="shared" si="1"/>
        <v>-0.1277841561423651</v>
      </c>
      <c r="G12" s="9">
        <f t="shared" si="1"/>
        <v>-5.0459242250287029E-2</v>
      </c>
      <c r="H12" s="11"/>
    </row>
    <row r="13" spans="1:9" ht="12.75" customHeight="1" x14ac:dyDescent="0.2">
      <c r="A13" s="7" t="s">
        <v>12</v>
      </c>
      <c r="B13" s="10">
        <f>38708+3919</f>
        <v>42627</v>
      </c>
      <c r="C13" s="9">
        <f t="shared" si="1"/>
        <v>0.51305510591878389</v>
      </c>
      <c r="D13" s="9">
        <f t="shared" si="1"/>
        <v>-0.10885119759776668</v>
      </c>
      <c r="E13" s="9">
        <f t="shared" si="1"/>
        <v>-8.970840077884909E-2</v>
      </c>
      <c r="F13" s="9">
        <f t="shared" si="1"/>
        <v>-0.10469889975836912</v>
      </c>
      <c r="G13" s="9">
        <f t="shared" si="1"/>
        <v>-0.18368639594623126</v>
      </c>
      <c r="H13" s="11"/>
    </row>
    <row r="15" spans="1:9" x14ac:dyDescent="0.2">
      <c r="B15"/>
      <c r="C15"/>
      <c r="D15"/>
      <c r="E15"/>
      <c r="F15"/>
      <c r="G15"/>
    </row>
    <row r="16" spans="1:9" x14ac:dyDescent="0.2">
      <c r="A16" s="17" t="s">
        <v>15</v>
      </c>
      <c r="B16" s="8">
        <v>178138</v>
      </c>
      <c r="C16" s="8">
        <v>93842</v>
      </c>
      <c r="D16" s="8">
        <v>-26082</v>
      </c>
      <c r="E16" s="8">
        <v>-14977</v>
      </c>
      <c r="F16" s="8">
        <v>-18123</v>
      </c>
      <c r="G16" s="8">
        <f>-(B16-C16+D16+E16+F16)</f>
        <v>-25114</v>
      </c>
    </row>
    <row r="17" spans="1:15" x14ac:dyDescent="0.2">
      <c r="A17" s="7" t="s">
        <v>14</v>
      </c>
      <c r="B17" s="10">
        <v>118091</v>
      </c>
      <c r="C17" s="10">
        <v>62102</v>
      </c>
      <c r="D17" s="10">
        <v>-18606</v>
      </c>
      <c r="E17" s="10">
        <v>-9544</v>
      </c>
      <c r="F17" s="10">
        <v>-11434</v>
      </c>
      <c r="G17" s="8">
        <f t="shared" ref="G17:G19" si="2">-(B17-C17+D17+E17+F17)</f>
        <v>-16405</v>
      </c>
    </row>
    <row r="18" spans="1:15" ht="13.5" customHeight="1" x14ac:dyDescent="0.2">
      <c r="A18" s="7" t="s">
        <v>11</v>
      </c>
      <c r="B18" s="10">
        <v>17420</v>
      </c>
      <c r="C18" s="10">
        <v>9870</v>
      </c>
      <c r="D18" s="10">
        <v>-2836</v>
      </c>
      <c r="E18" s="10">
        <v>-1609</v>
      </c>
      <c r="F18" s="10">
        <v>-2226</v>
      </c>
      <c r="G18" s="8">
        <f t="shared" si="2"/>
        <v>-879</v>
      </c>
      <c r="I18"/>
      <c r="J18"/>
      <c r="K18"/>
      <c r="L18"/>
      <c r="M18"/>
      <c r="N18"/>
      <c r="O18"/>
    </row>
    <row r="19" spans="1:15" ht="11.25" customHeight="1" x14ac:dyDescent="0.2">
      <c r="A19" s="7" t="s">
        <v>12</v>
      </c>
      <c r="B19" s="10">
        <f>38708+3919</f>
        <v>42627</v>
      </c>
      <c r="C19" s="10">
        <f>19857+2013</f>
        <v>21870</v>
      </c>
      <c r="D19" s="10">
        <f>-4053-587</f>
        <v>-4640</v>
      </c>
      <c r="E19" s="10">
        <f>-3342-482</f>
        <v>-3824</v>
      </c>
      <c r="F19" s="10">
        <f>-3936-527</f>
        <v>-4463</v>
      </c>
      <c r="G19" s="8">
        <f t="shared" si="2"/>
        <v>-7830</v>
      </c>
      <c r="I19"/>
      <c r="J19"/>
      <c r="K19"/>
      <c r="L19"/>
      <c r="M19"/>
      <c r="N19"/>
      <c r="O19"/>
    </row>
    <row r="20" spans="1:15" ht="11.25" customHeight="1" x14ac:dyDescent="0.2">
      <c r="B20"/>
      <c r="C20"/>
      <c r="D20"/>
      <c r="E20"/>
      <c r="F20"/>
      <c r="G20"/>
      <c r="I20"/>
      <c r="J20"/>
      <c r="K20"/>
      <c r="L20"/>
      <c r="M20"/>
      <c r="N20"/>
      <c r="O20"/>
    </row>
    <row r="21" spans="1:15" ht="11.25" customHeight="1" x14ac:dyDescent="0.2">
      <c r="B21"/>
      <c r="C21"/>
      <c r="D21"/>
      <c r="E21"/>
      <c r="F21"/>
      <c r="G21"/>
      <c r="I21"/>
      <c r="J21"/>
      <c r="K21"/>
      <c r="L21"/>
      <c r="M21"/>
      <c r="N21"/>
      <c r="O21"/>
    </row>
    <row r="22" spans="1:15" ht="11.25" customHeight="1" x14ac:dyDescent="0.2">
      <c r="B22"/>
      <c r="C22"/>
      <c r="D22"/>
      <c r="E22"/>
      <c r="F22"/>
      <c r="G22"/>
      <c r="I22"/>
      <c r="J22"/>
      <c r="K22"/>
      <c r="L22"/>
      <c r="M22"/>
      <c r="N22"/>
      <c r="O22"/>
    </row>
    <row r="23" spans="1:15" ht="11.25" customHeight="1" x14ac:dyDescent="0.2">
      <c r="C23"/>
      <c r="D23"/>
      <c r="E23"/>
      <c r="F23"/>
      <c r="G23"/>
      <c r="I23"/>
      <c r="J23"/>
      <c r="K23"/>
      <c r="L23"/>
      <c r="M23"/>
      <c r="N23"/>
      <c r="O23"/>
    </row>
    <row r="24" spans="1:1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5" ht="53.2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5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1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15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1:15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1:1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5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5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</sheetData>
  <mergeCells count="1">
    <mergeCell ref="A8:A9"/>
  </mergeCells>
  <pageMargins left="0.70866141732283472" right="0.70866141732283472" top="0.74803149606299213" bottom="0.74803149606299213" header="0.31496062992125984" footer="0.31496062992125984"/>
  <pageSetup paperSize="9" fitToWidth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DATA  (2022)</vt:lpstr>
      <vt:lpstr>DATA  (2021)</vt:lpstr>
      <vt:lpstr>DATA  (2020)</vt:lpstr>
      <vt:lpstr>DATA  (2019)</vt:lpstr>
      <vt:lpstr>DATA  (2018)</vt:lpstr>
      <vt:lpstr>DATA  (2017)</vt:lpstr>
      <vt:lpstr>'DATA  (2017)'!Zone_d_impression</vt:lpstr>
      <vt:lpstr>'DATA  (2018)'!Zone_d_impression</vt:lpstr>
      <vt:lpstr>'DATA  (2019)'!Zone_d_impression</vt:lpstr>
      <vt:lpstr>'DATA  (2020)'!Zone_d_impression</vt:lpstr>
      <vt:lpstr>'DATA  (2021)'!Zone_d_impression</vt:lpstr>
      <vt:lpstr>'DATA  (2022)'!Zone_d_impression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IGSS</dc:creator>
  <cp:lastModifiedBy>Guy Hoffmann</cp:lastModifiedBy>
  <cp:lastPrinted>2016-10-13T07:16:59Z</cp:lastPrinted>
  <dcterms:created xsi:type="dcterms:W3CDTF">2016-01-08T09:07:30Z</dcterms:created>
  <dcterms:modified xsi:type="dcterms:W3CDTF">2024-02-02T10:18:25Z</dcterms:modified>
</cp:coreProperties>
</file>